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ereef\For Sending\"/>
    </mc:Choice>
  </mc:AlternateContent>
  <xr:revisionPtr revIDLastSave="0" documentId="8_{5FCFF3BD-A54B-4D7B-8D0C-B46E8B731D36}" xr6:coauthVersionLast="47" xr6:coauthVersionMax="47" xr10:uidLastSave="{00000000-0000-0000-0000-000000000000}"/>
  <bookViews>
    <workbookView xWindow="-108" yWindow="-108" windowWidth="23256" windowHeight="12456" tabRatio="950" xr2:uid="{40080B9E-9E5D-4D4F-BF78-D3F262E6937F}"/>
  </bookViews>
  <sheets>
    <sheet name="Cover" sheetId="22" r:id="rId1"/>
    <sheet name="AFS Reconciliation --&gt;" sheetId="16" r:id="rId2"/>
    <sheet name="CHOE" sheetId="19" state="hidden" r:id="rId3"/>
    <sheet name="TB" sheetId="17" r:id="rId4"/>
    <sheet name="BS Pivot" sheetId="18" r:id="rId5"/>
    <sheet name="Finance Analisys --&gt;" sheetId="20" r:id="rId6"/>
    <sheet name="BS" sheetId="2" r:id="rId7"/>
    <sheet name="P&amp;L" sheetId="3" r:id="rId8"/>
    <sheet name="Activity ratios" sheetId="4" r:id="rId9"/>
    <sheet name="Liquidity ratios" sheetId="5" r:id="rId10"/>
    <sheet name="Solvency ratios" sheetId="7" r:id="rId11"/>
    <sheet name="Profitability ratios" sheetId="8" r:id="rId12"/>
    <sheet name="Summary of performance" sheetId="10" r:id="rId13"/>
    <sheet name="Forecast --&gt;" sheetId="21" r:id="rId14"/>
    <sheet name="Forecast" sheetId="15" r:id="rId15"/>
  </sheets>
  <definedNames>
    <definedName name="_xlnm._FilterDatabase" localSheetId="2" hidden="1">CHOE!$B$2:$G$149</definedName>
    <definedName name="_xlnm._FilterDatabase" localSheetId="3" hidden="1">TB!$B$4:$O$151</definedName>
    <definedName name="_xlcn.WorksheetConnection_TBB160O310" hidden="1">TB!$B$156:$O$305</definedName>
    <definedName name="_xlcn.WorksheetConnection_TBB1O199" hidden="1">TB!$B$4:$O$152</definedName>
    <definedName name="_xlcn.WorksheetConnection_TBB314O464" hidden="1">TB!$B$310:$O$460</definedName>
  </definedNames>
  <calcPr calcId="19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TB!$B$314:$O$464"/>
          <x15:modelTable id="Range 1" name="Range 1" connection="WorksheetConnection_TB!$B$160:$O$310"/>
          <x15:modelTable id="Range" name="Range" connection="WorksheetConnection_TB!$B$1:$O$19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5" l="1"/>
  <c r="J24" i="15" s="1"/>
  <c r="K24" i="15" s="1"/>
  <c r="L24" i="15" s="1"/>
  <c r="M24" i="15" s="1"/>
  <c r="K21" i="15"/>
  <c r="L21" i="15" s="1"/>
  <c r="M21" i="15" s="1"/>
  <c r="J21" i="15"/>
  <c r="I20" i="15"/>
  <c r="J20" i="15" s="1"/>
  <c r="I37" i="15"/>
  <c r="J37" i="15" s="1"/>
  <c r="K37" i="15" s="1"/>
  <c r="L37" i="15" s="1"/>
  <c r="M37" i="15" s="1"/>
  <c r="K34" i="15"/>
  <c r="L34" i="15" s="1"/>
  <c r="M34" i="15" s="1"/>
  <c r="J34" i="15"/>
  <c r="I33" i="15"/>
  <c r="J7" i="15"/>
  <c r="K7" i="15" s="1"/>
  <c r="L7" i="15" s="1"/>
  <c r="M7" i="15" s="1"/>
  <c r="I7" i="15"/>
  <c r="I11" i="15"/>
  <c r="J11" i="15" s="1"/>
  <c r="K11" i="15" s="1"/>
  <c r="L11" i="15" s="1"/>
  <c r="M11" i="15" s="1"/>
  <c r="I18" i="15" l="1"/>
  <c r="I22" i="15" s="1"/>
  <c r="I23" i="15" s="1"/>
  <c r="I31" i="15"/>
  <c r="I35" i="15" s="1"/>
  <c r="I36" i="15" s="1"/>
  <c r="J18" i="15"/>
  <c r="J22" i="15" s="1"/>
  <c r="J23" i="15" s="1"/>
  <c r="K20" i="15"/>
  <c r="J33" i="15"/>
  <c r="K18" i="15" l="1"/>
  <c r="K22" i="15" s="1"/>
  <c r="K23" i="15" s="1"/>
  <c r="L20" i="15"/>
  <c r="K33" i="15"/>
  <c r="J31" i="15"/>
  <c r="J35" i="15" s="1"/>
  <c r="J36" i="15" s="1"/>
  <c r="M20" i="15" l="1"/>
  <c r="M18" i="15" s="1"/>
  <c r="M22" i="15" s="1"/>
  <c r="L18" i="15"/>
  <c r="L22" i="15" s="1"/>
  <c r="L23" i="15" s="1"/>
  <c r="L33" i="15"/>
  <c r="K31" i="15"/>
  <c r="K35" i="15" s="1"/>
  <c r="K36" i="15" s="1"/>
  <c r="M23" i="15" l="1"/>
  <c r="L31" i="15"/>
  <c r="L35" i="15" s="1"/>
  <c r="L36" i="15" s="1"/>
  <c r="M33" i="15"/>
  <c r="M31" i="15" s="1"/>
  <c r="M35" i="15" s="1"/>
  <c r="M36" i="15" l="1"/>
  <c r="H12" i="15" l="1"/>
  <c r="G12" i="15"/>
  <c r="F12" i="15"/>
  <c r="H10" i="15"/>
  <c r="G10" i="15"/>
  <c r="F10" i="15"/>
  <c r="H8" i="15"/>
  <c r="G8" i="15"/>
  <c r="E6" i="15"/>
  <c r="O11" i="3"/>
  <c r="H6" i="15" l="1"/>
  <c r="G6" i="15"/>
  <c r="F6" i="15"/>
  <c r="H11" i="15"/>
  <c r="G11" i="15"/>
  <c r="F11" i="15"/>
  <c r="E11" i="15"/>
  <c r="D11" i="15"/>
  <c r="H19" i="3"/>
  <c r="G19" i="3"/>
  <c r="F19" i="3"/>
  <c r="E19" i="3"/>
  <c r="D19" i="3"/>
  <c r="D7" i="15"/>
  <c r="H7" i="15"/>
  <c r="H20" i="15" s="1"/>
  <c r="H33" i="15" s="1"/>
  <c r="G7" i="15"/>
  <c r="G20" i="15" s="1"/>
  <c r="G33" i="15" s="1"/>
  <c r="F7" i="15"/>
  <c r="E7" i="15"/>
  <c r="G34" i="15"/>
  <c r="G19" i="15"/>
  <c r="G32" i="15" s="1"/>
  <c r="H19" i="15"/>
  <c r="H32" i="15" s="1"/>
  <c r="G21" i="15"/>
  <c r="H21" i="15"/>
  <c r="H34" i="15" s="1"/>
  <c r="G23" i="15"/>
  <c r="G36" i="15" s="1"/>
  <c r="H23" i="15"/>
  <c r="H36" i="15" s="1"/>
  <c r="G24" i="15"/>
  <c r="G37" i="15" s="1"/>
  <c r="H24" i="15"/>
  <c r="H37" i="15" s="1"/>
  <c r="G25" i="15"/>
  <c r="G38" i="15" s="1"/>
  <c r="H25" i="15"/>
  <c r="H38" i="15" s="1"/>
  <c r="U30" i="8" l="1"/>
  <c r="Q30" i="8"/>
  <c r="M30" i="8"/>
  <c r="I30" i="8"/>
  <c r="E30" i="8"/>
  <c r="U34" i="8"/>
  <c r="Q34" i="8"/>
  <c r="M34" i="8"/>
  <c r="I34" i="8"/>
  <c r="E34" i="8"/>
  <c r="U22" i="8"/>
  <c r="U26" i="8" s="1"/>
  <c r="Q22" i="8"/>
  <c r="M22" i="8"/>
  <c r="I22" i="8"/>
  <c r="E22" i="8"/>
  <c r="Q26" i="8"/>
  <c r="M26" i="8"/>
  <c r="I20" i="10"/>
  <c r="I19" i="10"/>
  <c r="I18" i="10"/>
  <c r="H20" i="10"/>
  <c r="H19" i="10"/>
  <c r="H18" i="10"/>
  <c r="G20" i="10"/>
  <c r="G19" i="10"/>
  <c r="G18" i="10"/>
  <c r="F20" i="10"/>
  <c r="F19" i="10"/>
  <c r="F18" i="10"/>
  <c r="E20" i="10"/>
  <c r="E19" i="10"/>
  <c r="E18" i="10"/>
  <c r="D20" i="10"/>
  <c r="D19" i="10"/>
  <c r="D18" i="10"/>
  <c r="I16" i="10"/>
  <c r="I15" i="10"/>
  <c r="I14" i="10"/>
  <c r="H16" i="10"/>
  <c r="H15" i="10"/>
  <c r="H14" i="10"/>
  <c r="G16" i="10"/>
  <c r="G15" i="10"/>
  <c r="G14" i="10"/>
  <c r="F16" i="10"/>
  <c r="F15" i="10"/>
  <c r="F14" i="10"/>
  <c r="E16" i="10"/>
  <c r="E15" i="10"/>
  <c r="E14" i="10"/>
  <c r="D16" i="10"/>
  <c r="D15" i="10"/>
  <c r="D14" i="10"/>
  <c r="U26" i="7"/>
  <c r="U25" i="7"/>
  <c r="Q26" i="7"/>
  <c r="S25" i="7" s="1"/>
  <c r="Q25" i="7"/>
  <c r="M26" i="7"/>
  <c r="O25" i="7" s="1"/>
  <c r="M25" i="7"/>
  <c r="I26" i="7"/>
  <c r="I25" i="7"/>
  <c r="E26" i="7"/>
  <c r="E25" i="7"/>
  <c r="U22" i="7"/>
  <c r="U18" i="7"/>
  <c r="Q22" i="7"/>
  <c r="Q18" i="7"/>
  <c r="M22" i="7"/>
  <c r="M18" i="7"/>
  <c r="I22" i="7"/>
  <c r="I18" i="7"/>
  <c r="U14" i="7"/>
  <c r="W13" i="7" s="1"/>
  <c r="Q14" i="7"/>
  <c r="M14" i="7"/>
  <c r="O13" i="7" s="1"/>
  <c r="I14" i="7"/>
  <c r="U13" i="7"/>
  <c r="U9" i="7"/>
  <c r="W9" i="7" s="1"/>
  <c r="Q13" i="7"/>
  <c r="Q9" i="7"/>
  <c r="S9" i="7" s="1"/>
  <c r="M13" i="7"/>
  <c r="M9" i="7"/>
  <c r="E22" i="7"/>
  <c r="U10" i="7"/>
  <c r="Q10" i="7"/>
  <c r="M10" i="7"/>
  <c r="I10" i="7"/>
  <c r="E10" i="7"/>
  <c r="Q5" i="7"/>
  <c r="M5" i="7"/>
  <c r="I9" i="7"/>
  <c r="I5" i="7"/>
  <c r="U6" i="7"/>
  <c r="Q6" i="7"/>
  <c r="M6" i="7"/>
  <c r="I6" i="7"/>
  <c r="E6" i="7"/>
  <c r="U5" i="7"/>
  <c r="E5" i="7"/>
  <c r="W5" i="7"/>
  <c r="G17" i="5"/>
  <c r="U17" i="5"/>
  <c r="W17" i="5" s="1"/>
  <c r="Q17" i="5"/>
  <c r="M17" i="5"/>
  <c r="I17" i="5"/>
  <c r="E17" i="5"/>
  <c r="E9" i="5"/>
  <c r="U18" i="5"/>
  <c r="Q18" i="5"/>
  <c r="M18" i="5"/>
  <c r="I18" i="5"/>
  <c r="E18" i="5"/>
  <c r="U14" i="5"/>
  <c r="W13" i="5"/>
  <c r="Q14" i="5"/>
  <c r="M14" i="5"/>
  <c r="M10" i="5"/>
  <c r="I14" i="5"/>
  <c r="U13" i="5"/>
  <c r="Q13" i="5"/>
  <c r="M13" i="5"/>
  <c r="O13" i="5" s="1"/>
  <c r="I13" i="5"/>
  <c r="E13" i="5"/>
  <c r="U9" i="5"/>
  <c r="Q9" i="5"/>
  <c r="M9" i="5"/>
  <c r="I9" i="5"/>
  <c r="U10" i="5"/>
  <c r="Q10" i="5"/>
  <c r="M6" i="5"/>
  <c r="U6" i="5"/>
  <c r="Q6" i="5"/>
  <c r="U5" i="5"/>
  <c r="Q5" i="5"/>
  <c r="S5" i="5"/>
  <c r="M5" i="5"/>
  <c r="I5" i="5"/>
  <c r="G5" i="5"/>
  <c r="E6" i="5"/>
  <c r="E5" i="5"/>
  <c r="W9" i="5"/>
  <c r="W5" i="5"/>
  <c r="U49" i="4"/>
  <c r="Q49" i="4"/>
  <c r="M49" i="4"/>
  <c r="I49" i="4"/>
  <c r="E49" i="4"/>
  <c r="U34" i="4"/>
  <c r="Q34" i="4"/>
  <c r="M34" i="4"/>
  <c r="I34" i="4"/>
  <c r="E34" i="4"/>
  <c r="U38" i="4"/>
  <c r="Q38" i="4"/>
  <c r="M38" i="4"/>
  <c r="I38" i="4"/>
  <c r="E38" i="4"/>
  <c r="M30" i="4"/>
  <c r="Q30" i="4"/>
  <c r="U30" i="4"/>
  <c r="I30" i="4"/>
  <c r="E30" i="4"/>
  <c r="U22" i="4"/>
  <c r="U21" i="4"/>
  <c r="Q22" i="4"/>
  <c r="M21" i="4"/>
  <c r="Q21" i="4"/>
  <c r="M22" i="4"/>
  <c r="I22" i="4"/>
  <c r="I21" i="4"/>
  <c r="E22" i="4"/>
  <c r="E21" i="4"/>
  <c r="U14" i="4"/>
  <c r="Q14" i="4"/>
  <c r="M14" i="4"/>
  <c r="I14" i="4"/>
  <c r="U13" i="4"/>
  <c r="Q13" i="4"/>
  <c r="M13" i="4"/>
  <c r="I13" i="4"/>
  <c r="E13" i="4"/>
  <c r="E14" i="4"/>
  <c r="U6" i="4"/>
  <c r="Q6" i="4"/>
  <c r="M6" i="4"/>
  <c r="I6" i="4"/>
  <c r="E6" i="4"/>
  <c r="W25" i="7" l="1"/>
  <c r="O9" i="7"/>
  <c r="O5" i="7"/>
  <c r="S5" i="7"/>
  <c r="S13" i="7"/>
  <c r="O9" i="5"/>
  <c r="O17" i="5"/>
  <c r="S9" i="5"/>
  <c r="S17" i="5"/>
  <c r="S13" i="5"/>
  <c r="O5" i="5"/>
  <c r="W21" i="4" l="1"/>
  <c r="U26" i="4" s="1"/>
  <c r="W25" i="4" s="1"/>
  <c r="W13" i="4"/>
  <c r="U18" i="4" s="1"/>
  <c r="W17" i="4" s="1"/>
  <c r="S21" i="4"/>
  <c r="Q26" i="4" s="1"/>
  <c r="S25" i="4" s="1"/>
  <c r="S13" i="4"/>
  <c r="Q18" i="4" s="1"/>
  <c r="S17" i="4" s="1"/>
  <c r="O21" i="4"/>
  <c r="M26" i="4" s="1"/>
  <c r="O25" i="4" s="1"/>
  <c r="O13" i="4"/>
  <c r="M18" i="4" s="1"/>
  <c r="O17" i="4" s="1"/>
  <c r="H28" i="3"/>
  <c r="G28" i="3"/>
  <c r="F28" i="3"/>
  <c r="E28" i="3"/>
  <c r="D28" i="3"/>
  <c r="H22" i="3"/>
  <c r="G22" i="3"/>
  <c r="F22" i="3"/>
  <c r="E22" i="3"/>
  <c r="D22" i="3"/>
  <c r="H17" i="3"/>
  <c r="G17" i="3"/>
  <c r="F17" i="3"/>
  <c r="E17" i="3"/>
  <c r="D17" i="3"/>
  <c r="M45" i="4" l="1"/>
  <c r="F10" i="10"/>
  <c r="M43" i="4"/>
  <c r="F9" i="10"/>
  <c r="U43" i="4"/>
  <c r="H9" i="10"/>
  <c r="Q45" i="4"/>
  <c r="G10" i="10"/>
  <c r="Q43" i="4"/>
  <c r="G9" i="10"/>
  <c r="U45" i="4"/>
  <c r="H10" i="10"/>
  <c r="R52" i="2" l="1"/>
  <c r="Q52" i="2"/>
  <c r="P52" i="2"/>
  <c r="O52" i="2"/>
  <c r="R51" i="2"/>
  <c r="Q51" i="2"/>
  <c r="P51" i="2"/>
  <c r="O51" i="2"/>
  <c r="P49" i="2"/>
  <c r="O49" i="2"/>
  <c r="R50" i="2"/>
  <c r="Q50" i="2"/>
  <c r="P50" i="2"/>
  <c r="O50" i="2"/>
  <c r="R49" i="2"/>
  <c r="Q49" i="2"/>
  <c r="R48" i="2"/>
  <c r="Q48" i="2"/>
  <c r="P48" i="2"/>
  <c r="O48" i="2"/>
  <c r="R47" i="2"/>
  <c r="Q47" i="2"/>
  <c r="P47" i="2"/>
  <c r="O47" i="2"/>
  <c r="R46" i="2"/>
  <c r="Q46" i="2"/>
  <c r="R37" i="2"/>
  <c r="Q37" i="2"/>
  <c r="P37" i="2"/>
  <c r="O37" i="2"/>
  <c r="R35" i="2"/>
  <c r="Q35" i="2"/>
  <c r="P35" i="2"/>
  <c r="O35" i="2"/>
  <c r="R34" i="2"/>
  <c r="Q34" i="2"/>
  <c r="P34" i="2"/>
  <c r="O34" i="2"/>
  <c r="R33" i="2"/>
  <c r="Q33" i="2"/>
  <c r="P33" i="2"/>
  <c r="O33" i="2"/>
  <c r="R32" i="2"/>
  <c r="Q32" i="2"/>
  <c r="P32" i="2"/>
  <c r="O32" i="2"/>
  <c r="R31" i="2"/>
  <c r="Q31" i="2"/>
  <c r="P31" i="2"/>
  <c r="O31" i="2"/>
  <c r="R27" i="2"/>
  <c r="Q27" i="2"/>
  <c r="P27" i="2"/>
  <c r="O27" i="2"/>
  <c r="R26" i="2"/>
  <c r="Q26" i="2"/>
  <c r="P26" i="2"/>
  <c r="O26" i="2"/>
  <c r="R25" i="2"/>
  <c r="Q25" i="2"/>
  <c r="P25" i="2"/>
  <c r="O25" i="2"/>
  <c r="R24" i="2"/>
  <c r="Q24" i="2"/>
  <c r="P24" i="2"/>
  <c r="O24" i="2"/>
  <c r="R22" i="2"/>
  <c r="Q22" i="2"/>
  <c r="P22" i="2"/>
  <c r="O22" i="2"/>
  <c r="R21" i="2"/>
  <c r="Q21" i="2"/>
  <c r="P21" i="2"/>
  <c r="O21" i="2"/>
  <c r="R20" i="2"/>
  <c r="Q20" i="2"/>
  <c r="P20" i="2"/>
  <c r="O20" i="2"/>
  <c r="P13" i="2"/>
  <c r="R17" i="2"/>
  <c r="Q17" i="2"/>
  <c r="P17" i="2"/>
  <c r="O17" i="2"/>
  <c r="P16" i="2"/>
  <c r="O14" i="2"/>
  <c r="R13" i="2"/>
  <c r="Q13" i="2"/>
  <c r="O13" i="2"/>
  <c r="R12" i="2"/>
  <c r="Q12" i="2"/>
  <c r="P12" i="2"/>
  <c r="O12" i="2"/>
  <c r="J31" i="3"/>
  <c r="O31" i="3" s="1"/>
  <c r="M36" i="3"/>
  <c r="R36" i="3" s="1"/>
  <c r="L36" i="3"/>
  <c r="Q36" i="3" s="1"/>
  <c r="K36" i="3"/>
  <c r="P36" i="3" s="1"/>
  <c r="J36" i="3"/>
  <c r="O36" i="3" s="1"/>
  <c r="M31" i="3"/>
  <c r="R31" i="3" s="1"/>
  <c r="L31" i="3"/>
  <c r="Q31" i="3" s="1"/>
  <c r="K31" i="3"/>
  <c r="P31" i="3" s="1"/>
  <c r="M27" i="3"/>
  <c r="R27" i="3" s="1"/>
  <c r="L27" i="3"/>
  <c r="Q27" i="3" s="1"/>
  <c r="K27" i="3"/>
  <c r="P27" i="3" s="1"/>
  <c r="J27" i="3"/>
  <c r="O27" i="3" s="1"/>
  <c r="M23" i="3"/>
  <c r="R23" i="3" s="1"/>
  <c r="L23" i="3"/>
  <c r="Q23" i="3" s="1"/>
  <c r="K23" i="3"/>
  <c r="P23" i="3" s="1"/>
  <c r="J23" i="3"/>
  <c r="O23" i="3" s="1"/>
  <c r="M21" i="3"/>
  <c r="R21" i="3" s="1"/>
  <c r="L21" i="3"/>
  <c r="Q21" i="3" s="1"/>
  <c r="K21" i="3"/>
  <c r="P21" i="3" s="1"/>
  <c r="J21" i="3"/>
  <c r="O21" i="3" s="1"/>
  <c r="L16" i="3"/>
  <c r="Q16" i="3" s="1"/>
  <c r="M16" i="3"/>
  <c r="R16" i="3" s="1"/>
  <c r="K16" i="3"/>
  <c r="P16" i="3" s="1"/>
  <c r="J16" i="3"/>
  <c r="O16" i="3" s="1"/>
  <c r="J12" i="3"/>
  <c r="O12" i="3" s="1"/>
  <c r="K12" i="3"/>
  <c r="P12" i="3" s="1"/>
  <c r="L12" i="3"/>
  <c r="Q12" i="3" s="1"/>
  <c r="M12" i="3"/>
  <c r="R12" i="3" s="1"/>
  <c r="J13" i="3"/>
  <c r="O13" i="3" s="1"/>
  <c r="K13" i="3"/>
  <c r="P13" i="3" s="1"/>
  <c r="L13" i="3"/>
  <c r="Q13" i="3" s="1"/>
  <c r="M13" i="3"/>
  <c r="R13" i="3" s="1"/>
  <c r="K11" i="3"/>
  <c r="P11" i="3" s="1"/>
  <c r="L11" i="3"/>
  <c r="Q11" i="3" s="1"/>
  <c r="M11" i="3"/>
  <c r="R11" i="3" s="1"/>
  <c r="J11" i="3"/>
  <c r="E14" i="3"/>
  <c r="F14" i="3"/>
  <c r="G14" i="3"/>
  <c r="H14" i="3"/>
  <c r="D14" i="3"/>
  <c r="E130" i="17"/>
  <c r="E127" i="17"/>
  <c r="E126" i="17"/>
  <c r="E123" i="17"/>
  <c r="E122" i="17"/>
  <c r="E120" i="17"/>
  <c r="E121" i="17"/>
  <c r="E124" i="17"/>
  <c r="E125" i="17"/>
  <c r="E128" i="17"/>
  <c r="E129" i="17"/>
  <c r="E131" i="17"/>
  <c r="G5" i="15" l="1"/>
  <c r="G18" i="15" s="1"/>
  <c r="G31" i="15" s="1"/>
  <c r="Q10" i="8"/>
  <c r="Q37" i="4"/>
  <c r="S37" i="4" s="1"/>
  <c r="G12" i="10" s="1"/>
  <c r="Q29" i="4"/>
  <c r="S29" i="4" s="1"/>
  <c r="Q6" i="8"/>
  <c r="Q5" i="4"/>
  <c r="S5" i="4" s="1"/>
  <c r="Q10" i="4" s="1"/>
  <c r="S9" i="4" s="1"/>
  <c r="Q48" i="4"/>
  <c r="S48" i="4" s="1"/>
  <c r="Q18" i="8"/>
  <c r="Q14" i="8"/>
  <c r="Q33" i="4"/>
  <c r="S33" i="4" s="1"/>
  <c r="F18" i="3"/>
  <c r="F5" i="15"/>
  <c r="M10" i="8"/>
  <c r="M48" i="4"/>
  <c r="O48" i="4" s="1"/>
  <c r="M5" i="4"/>
  <c r="O5" i="4" s="1"/>
  <c r="M10" i="4" s="1"/>
  <c r="O9" i="4" s="1"/>
  <c r="M37" i="4"/>
  <c r="O37" i="4" s="1"/>
  <c r="F12" i="10" s="1"/>
  <c r="M6" i="8"/>
  <c r="M29" i="4"/>
  <c r="O29" i="4" s="1"/>
  <c r="M33" i="4"/>
  <c r="O33" i="4" s="1"/>
  <c r="M18" i="8"/>
  <c r="M14" i="8"/>
  <c r="H18" i="3"/>
  <c r="H5" i="15"/>
  <c r="H18" i="15" s="1"/>
  <c r="H31" i="15" s="1"/>
  <c r="U14" i="8"/>
  <c r="U10" i="8"/>
  <c r="U6" i="8"/>
  <c r="U48" i="4"/>
  <c r="W48" i="4" s="1"/>
  <c r="U37" i="4"/>
  <c r="W37" i="4" s="1"/>
  <c r="H12" i="10" s="1"/>
  <c r="U33" i="4"/>
  <c r="W33" i="4" s="1"/>
  <c r="U5" i="4"/>
  <c r="W5" i="4" s="1"/>
  <c r="U10" i="4" s="1"/>
  <c r="W9" i="4" s="1"/>
  <c r="U18" i="8"/>
  <c r="U29" i="4"/>
  <c r="W29" i="4" s="1"/>
  <c r="D18" i="3"/>
  <c r="D5" i="15"/>
  <c r="E37" i="4"/>
  <c r="E33" i="4"/>
  <c r="E6" i="8"/>
  <c r="E29" i="4"/>
  <c r="E5" i="4"/>
  <c r="E18" i="3"/>
  <c r="E5" i="15"/>
  <c r="I29" i="4"/>
  <c r="I33" i="4"/>
  <c r="I37" i="4"/>
  <c r="I5" i="4"/>
  <c r="I6" i="8"/>
  <c r="L14" i="3"/>
  <c r="Q14" i="3" s="1"/>
  <c r="K14" i="3"/>
  <c r="P14" i="3" s="1"/>
  <c r="J18" i="3"/>
  <c r="O18" i="3" s="1"/>
  <c r="J14" i="3"/>
  <c r="O14" i="3" s="1"/>
  <c r="M14" i="3"/>
  <c r="R14" i="3" s="1"/>
  <c r="G18" i="3"/>
  <c r="E10" i="17"/>
  <c r="G10" i="17" s="1"/>
  <c r="K18" i="3" l="1"/>
  <c r="P18" i="3" s="1"/>
  <c r="M18" i="3"/>
  <c r="R18" i="3" s="1"/>
  <c r="G9" i="15"/>
  <c r="G22" i="15" s="1"/>
  <c r="G35" i="15" s="1"/>
  <c r="Q5" i="8"/>
  <c r="S5" i="8" s="1"/>
  <c r="G22" i="10" s="1"/>
  <c r="E9" i="15"/>
  <c r="I5" i="8"/>
  <c r="E24" i="3"/>
  <c r="M41" i="4"/>
  <c r="O41" i="4" s="1"/>
  <c r="F11" i="10" s="1"/>
  <c r="F8" i="10"/>
  <c r="F24" i="3"/>
  <c r="F9" i="15"/>
  <c r="M5" i="8"/>
  <c r="O5" i="8" s="1"/>
  <c r="F22" i="10" s="1"/>
  <c r="U41" i="4"/>
  <c r="W41" i="4" s="1"/>
  <c r="H11" i="10" s="1"/>
  <c r="H8" i="10"/>
  <c r="H24" i="3"/>
  <c r="H9" i="15"/>
  <c r="H22" i="15" s="1"/>
  <c r="H35" i="15" s="1"/>
  <c r="U5" i="8"/>
  <c r="W5" i="8" s="1"/>
  <c r="H22" i="10" s="1"/>
  <c r="Q41" i="4"/>
  <c r="S41" i="4" s="1"/>
  <c r="G11" i="10" s="1"/>
  <c r="G8" i="10"/>
  <c r="D24" i="3"/>
  <c r="J24" i="3" s="1"/>
  <c r="O24" i="3" s="1"/>
  <c r="D9" i="15"/>
  <c r="E5" i="8"/>
  <c r="G5" i="8" s="1"/>
  <c r="D22" i="10" s="1"/>
  <c r="K24" i="3"/>
  <c r="P24" i="3" s="1"/>
  <c r="E25" i="3"/>
  <c r="G24" i="3"/>
  <c r="G25" i="3" s="1"/>
  <c r="L18" i="3"/>
  <c r="Q18" i="3" s="1"/>
  <c r="E29" i="3"/>
  <c r="E54" i="2"/>
  <c r="D54" i="2"/>
  <c r="H54" i="2"/>
  <c r="G54" i="2"/>
  <c r="F54" i="2"/>
  <c r="M51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J52" i="2"/>
  <c r="K52" i="2"/>
  <c r="L52" i="2"/>
  <c r="M52" i="2"/>
  <c r="K46" i="2"/>
  <c r="L46" i="2"/>
  <c r="M46" i="2"/>
  <c r="J46" i="2"/>
  <c r="L43" i="2"/>
  <c r="J42" i="2"/>
  <c r="K42" i="2"/>
  <c r="L42" i="2"/>
  <c r="M42" i="2"/>
  <c r="J43" i="2"/>
  <c r="K43" i="2"/>
  <c r="M43" i="2"/>
  <c r="K41" i="2"/>
  <c r="L41" i="2"/>
  <c r="M41" i="2"/>
  <c r="J41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J32" i="2"/>
  <c r="J33" i="2"/>
  <c r="J34" i="2"/>
  <c r="J35" i="2"/>
  <c r="J36" i="2"/>
  <c r="J37" i="2"/>
  <c r="J31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K20" i="2"/>
  <c r="L20" i="2"/>
  <c r="M20" i="2"/>
  <c r="J20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M12" i="2"/>
  <c r="K12" i="2"/>
  <c r="L12" i="2"/>
  <c r="J12" i="2"/>
  <c r="D25" i="3" l="1"/>
  <c r="D29" i="3"/>
  <c r="H29" i="3"/>
  <c r="H25" i="3"/>
  <c r="I17" i="7"/>
  <c r="I9" i="8"/>
  <c r="F29" i="3"/>
  <c r="F25" i="3"/>
  <c r="E33" i="3"/>
  <c r="E34" i="3" s="1"/>
  <c r="J29" i="3"/>
  <c r="O29" i="3" s="1"/>
  <c r="G29" i="3"/>
  <c r="L24" i="3"/>
  <c r="Q24" i="3" s="1"/>
  <c r="M24" i="3"/>
  <c r="R24" i="3" s="1"/>
  <c r="O42" i="2"/>
  <c r="P42" i="2"/>
  <c r="Q42" i="2"/>
  <c r="R42" i="2"/>
  <c r="O43" i="2"/>
  <c r="P43" i="2"/>
  <c r="Q43" i="2"/>
  <c r="R43" i="2"/>
  <c r="P41" i="2"/>
  <c r="Q41" i="2"/>
  <c r="R41" i="2"/>
  <c r="O41" i="2"/>
  <c r="F33" i="3" l="1"/>
  <c r="M9" i="8"/>
  <c r="O9" i="8" s="1"/>
  <c r="F23" i="10" s="1"/>
  <c r="M21" i="7"/>
  <c r="O21" i="7" s="1"/>
  <c r="M17" i="7"/>
  <c r="O17" i="7" s="1"/>
  <c r="M25" i="8"/>
  <c r="D33" i="3"/>
  <c r="E29" i="8"/>
  <c r="E9" i="8"/>
  <c r="E21" i="7"/>
  <c r="K29" i="3"/>
  <c r="P29" i="3" s="1"/>
  <c r="H33" i="3"/>
  <c r="U9" i="8"/>
  <c r="W9" i="8" s="1"/>
  <c r="H23" i="10" s="1"/>
  <c r="U21" i="7"/>
  <c r="W21" i="7" s="1"/>
  <c r="U17" i="7"/>
  <c r="W17" i="7" s="1"/>
  <c r="U25" i="8"/>
  <c r="Q25" i="8"/>
  <c r="Q17" i="7"/>
  <c r="S17" i="7" s="1"/>
  <c r="Q9" i="8"/>
  <c r="S9" i="8" s="1"/>
  <c r="G23" i="10" s="1"/>
  <c r="Q21" i="7"/>
  <c r="S21" i="7" s="1"/>
  <c r="E38" i="3"/>
  <c r="E39" i="3" s="1"/>
  <c r="K33" i="3"/>
  <c r="P33" i="3" s="1"/>
  <c r="G33" i="3"/>
  <c r="L29" i="3"/>
  <c r="Q29" i="3" s="1"/>
  <c r="M29" i="3"/>
  <c r="R29" i="3" s="1"/>
  <c r="D17" i="2"/>
  <c r="D26" i="2"/>
  <c r="D50" i="2"/>
  <c r="D43" i="2"/>
  <c r="E35" i="2"/>
  <c r="F35" i="2"/>
  <c r="G35" i="2"/>
  <c r="G37" i="2" s="1"/>
  <c r="H35" i="2"/>
  <c r="H37" i="2" s="1"/>
  <c r="D35" i="2"/>
  <c r="D37" i="2" s="1"/>
  <c r="G50" i="2"/>
  <c r="H50" i="2"/>
  <c r="G43" i="2"/>
  <c r="H43" i="2"/>
  <c r="G26" i="2"/>
  <c r="H26" i="2"/>
  <c r="G17" i="2"/>
  <c r="H17" i="2"/>
  <c r="U13" i="8" l="1"/>
  <c r="W13" i="8" s="1"/>
  <c r="H38" i="3"/>
  <c r="H34" i="3"/>
  <c r="G34" i="3"/>
  <c r="Q13" i="8"/>
  <c r="S13" i="8" s="1"/>
  <c r="U29" i="8"/>
  <c r="W29" i="8" s="1"/>
  <c r="W25" i="8"/>
  <c r="D34" i="3"/>
  <c r="D38" i="3"/>
  <c r="Q29" i="8"/>
  <c r="S29" i="8" s="1"/>
  <c r="S25" i="8"/>
  <c r="J33" i="3"/>
  <c r="O33" i="3" s="1"/>
  <c r="M29" i="8"/>
  <c r="O29" i="8" s="1"/>
  <c r="O25" i="8"/>
  <c r="M13" i="8"/>
  <c r="O13" i="8" s="1"/>
  <c r="F38" i="3"/>
  <c r="F34" i="3"/>
  <c r="G38" i="3"/>
  <c r="L33" i="3"/>
  <c r="Q33" i="3" s="1"/>
  <c r="M33" i="3"/>
  <c r="R33" i="3" s="1"/>
  <c r="J38" i="3"/>
  <c r="O38" i="3" s="1"/>
  <c r="D27" i="2"/>
  <c r="H51" i="2"/>
  <c r="H52" i="2" s="1"/>
  <c r="G51" i="2"/>
  <c r="G52" i="2" s="1"/>
  <c r="D51" i="2"/>
  <c r="D52" i="2" s="1"/>
  <c r="H27" i="2"/>
  <c r="G27" i="2"/>
  <c r="F39" i="3" l="1"/>
  <c r="M33" i="8"/>
  <c r="O33" i="8" s="1"/>
  <c r="F25" i="10" s="1"/>
  <c r="M21" i="8"/>
  <c r="O21" i="8" s="1"/>
  <c r="M17" i="8"/>
  <c r="O17" i="8" s="1"/>
  <c r="F24" i="10" s="1"/>
  <c r="H39" i="3"/>
  <c r="U33" i="8"/>
  <c r="W33" i="8" s="1"/>
  <c r="H25" i="10" s="1"/>
  <c r="U17" i="8"/>
  <c r="W17" i="8" s="1"/>
  <c r="H24" i="10" s="1"/>
  <c r="U21" i="8"/>
  <c r="W21" i="8" s="1"/>
  <c r="K38" i="3"/>
  <c r="P38" i="3" s="1"/>
  <c r="G39" i="3"/>
  <c r="Q17" i="8"/>
  <c r="S17" i="8" s="1"/>
  <c r="G24" i="10" s="1"/>
  <c r="Q33" i="8"/>
  <c r="S33" i="8" s="1"/>
  <c r="G25" i="10" s="1"/>
  <c r="Q21" i="8"/>
  <c r="S21" i="8" s="1"/>
  <c r="D39" i="3"/>
  <c r="E17" i="8"/>
  <c r="L38" i="3"/>
  <c r="Q38" i="3" s="1"/>
  <c r="M38" i="3"/>
  <c r="R38" i="3" s="1"/>
  <c r="O459" i="17"/>
  <c r="O457" i="17"/>
  <c r="O455" i="17"/>
  <c r="O453" i="17"/>
  <c r="O451" i="17"/>
  <c r="O449" i="17"/>
  <c r="O447" i="17"/>
  <c r="O445" i="17"/>
  <c r="O443" i="17"/>
  <c r="O441" i="17"/>
  <c r="O439" i="17"/>
  <c r="O437" i="17"/>
  <c r="O435" i="17"/>
  <c r="O433" i="17"/>
  <c r="O431" i="17"/>
  <c r="O429" i="17"/>
  <c r="O427" i="17"/>
  <c r="O425" i="17"/>
  <c r="O423" i="17"/>
  <c r="O421" i="17"/>
  <c r="O419" i="17"/>
  <c r="O417" i="17"/>
  <c r="O415" i="17"/>
  <c r="O413" i="17"/>
  <c r="O411" i="17"/>
  <c r="O409" i="17"/>
  <c r="O407" i="17"/>
  <c r="O405" i="17"/>
  <c r="O403" i="17"/>
  <c r="O401" i="17"/>
  <c r="O399" i="17"/>
  <c r="O397" i="17"/>
  <c r="O395" i="17"/>
  <c r="O393" i="17"/>
  <c r="O391" i="17"/>
  <c r="O389" i="17"/>
  <c r="O387" i="17"/>
  <c r="O385" i="17"/>
  <c r="O383" i="17"/>
  <c r="O381" i="17"/>
  <c r="O379" i="17"/>
  <c r="O377" i="17"/>
  <c r="O375" i="17"/>
  <c r="O373" i="17"/>
  <c r="O372" i="17"/>
  <c r="O371" i="17"/>
  <c r="O370" i="17"/>
  <c r="O369" i="17"/>
  <c r="O368" i="17"/>
  <c r="O367" i="17"/>
  <c r="O366" i="17"/>
  <c r="O365" i="17"/>
  <c r="O364" i="17"/>
  <c r="O363" i="17"/>
  <c r="O362" i="17"/>
  <c r="O361" i="17"/>
  <c r="O360" i="17"/>
  <c r="O359" i="17"/>
  <c r="O358" i="17"/>
  <c r="O357" i="17"/>
  <c r="O356" i="17"/>
  <c r="O355" i="17"/>
  <c r="O354" i="17"/>
  <c r="O353" i="17"/>
  <c r="O352" i="17"/>
  <c r="O351" i="17"/>
  <c r="O350" i="17"/>
  <c r="O349" i="17"/>
  <c r="O348" i="17"/>
  <c r="O347" i="17"/>
  <c r="O346" i="17"/>
  <c r="O345" i="17"/>
  <c r="O344" i="17"/>
  <c r="O343" i="17"/>
  <c r="O342" i="17"/>
  <c r="O341" i="17"/>
  <c r="O340" i="17"/>
  <c r="O339" i="17"/>
  <c r="O338" i="17"/>
  <c r="O337" i="17"/>
  <c r="O336" i="17"/>
  <c r="O335" i="17"/>
  <c r="O334" i="17"/>
  <c r="O333" i="17"/>
  <c r="O332" i="17"/>
  <c r="O331" i="17"/>
  <c r="O330" i="17"/>
  <c r="O329" i="17"/>
  <c r="O328" i="17"/>
  <c r="O327" i="17"/>
  <c r="O326" i="17"/>
  <c r="O325" i="17"/>
  <c r="O324" i="17"/>
  <c r="O323" i="17"/>
  <c r="O322" i="17"/>
  <c r="O321" i="17"/>
  <c r="O320" i="17"/>
  <c r="O319" i="17"/>
  <c r="O318" i="17"/>
  <c r="O317" i="17"/>
  <c r="O316" i="17"/>
  <c r="O315" i="17"/>
  <c r="O314" i="17"/>
  <c r="O313" i="17"/>
  <c r="O312" i="17"/>
  <c r="N31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O460" i="17"/>
  <c r="N460" i="17"/>
  <c r="N459" i="17"/>
  <c r="O458" i="17"/>
  <c r="N458" i="17"/>
  <c r="N457" i="17"/>
  <c r="O456" i="17"/>
  <c r="N456" i="17"/>
  <c r="N455" i="17"/>
  <c r="O454" i="17"/>
  <c r="N454" i="17"/>
  <c r="N453" i="17"/>
  <c r="O452" i="17"/>
  <c r="N452" i="17"/>
  <c r="N451" i="17"/>
  <c r="O450" i="17"/>
  <c r="N450" i="17"/>
  <c r="N449" i="17"/>
  <c r="O448" i="17"/>
  <c r="N448" i="17"/>
  <c r="N447" i="17"/>
  <c r="O446" i="17"/>
  <c r="N446" i="17"/>
  <c r="N445" i="17"/>
  <c r="O444" i="17"/>
  <c r="N444" i="17"/>
  <c r="N443" i="17"/>
  <c r="O442" i="17"/>
  <c r="N442" i="17"/>
  <c r="N441" i="17"/>
  <c r="O440" i="17"/>
  <c r="N440" i="17"/>
  <c r="N439" i="17"/>
  <c r="O438" i="17"/>
  <c r="N438" i="17"/>
  <c r="N437" i="17"/>
  <c r="O436" i="17"/>
  <c r="N436" i="17"/>
  <c r="N435" i="17"/>
  <c r="O434" i="17"/>
  <c r="N434" i="17"/>
  <c r="N433" i="17"/>
  <c r="O432" i="17"/>
  <c r="N432" i="17"/>
  <c r="N431" i="17"/>
  <c r="O430" i="17"/>
  <c r="N430" i="17"/>
  <c r="N429" i="17"/>
  <c r="O428" i="17"/>
  <c r="N428" i="17"/>
  <c r="N427" i="17"/>
  <c r="O426" i="17"/>
  <c r="N426" i="17"/>
  <c r="N425" i="17"/>
  <c r="O424" i="17"/>
  <c r="N424" i="17"/>
  <c r="N423" i="17"/>
  <c r="O422" i="17"/>
  <c r="N422" i="17"/>
  <c r="N421" i="17"/>
  <c r="O420" i="17"/>
  <c r="N420" i="17"/>
  <c r="N419" i="17"/>
  <c r="O418" i="17"/>
  <c r="N418" i="17"/>
  <c r="N417" i="17"/>
  <c r="O416" i="17"/>
  <c r="N416" i="17"/>
  <c r="N415" i="17"/>
  <c r="O414" i="17"/>
  <c r="N414" i="17"/>
  <c r="N413" i="17"/>
  <c r="O412" i="17"/>
  <c r="N412" i="17"/>
  <c r="N411" i="17"/>
  <c r="O410" i="17"/>
  <c r="N410" i="17"/>
  <c r="N409" i="17"/>
  <c r="O408" i="17"/>
  <c r="N408" i="17"/>
  <c r="N407" i="17"/>
  <c r="O406" i="17"/>
  <c r="N406" i="17"/>
  <c r="N405" i="17"/>
  <c r="O404" i="17"/>
  <c r="N404" i="17"/>
  <c r="N403" i="17"/>
  <c r="O402" i="17"/>
  <c r="N402" i="17"/>
  <c r="N401" i="17"/>
  <c r="O400" i="17"/>
  <c r="N400" i="17"/>
  <c r="N399" i="17"/>
  <c r="O398" i="17"/>
  <c r="N398" i="17"/>
  <c r="N397" i="17"/>
  <c r="O396" i="17"/>
  <c r="N396" i="17"/>
  <c r="N395" i="17"/>
  <c r="O394" i="17"/>
  <c r="N394" i="17"/>
  <c r="N393" i="17"/>
  <c r="O392" i="17"/>
  <c r="N392" i="17"/>
  <c r="N391" i="17"/>
  <c r="O390" i="17"/>
  <c r="N390" i="17"/>
  <c r="N389" i="17"/>
  <c r="O388" i="17"/>
  <c r="N388" i="17"/>
  <c r="N387" i="17"/>
  <c r="O386" i="17"/>
  <c r="N386" i="17"/>
  <c r="N385" i="17"/>
  <c r="O384" i="17"/>
  <c r="N384" i="17"/>
  <c r="N383" i="17"/>
  <c r="O382" i="17"/>
  <c r="N382" i="17"/>
  <c r="N381" i="17"/>
  <c r="O380" i="17"/>
  <c r="N380" i="17"/>
  <c r="N379" i="17"/>
  <c r="O378" i="17"/>
  <c r="N378" i="17"/>
  <c r="N377" i="17"/>
  <c r="O376" i="17"/>
  <c r="N376" i="17"/>
  <c r="N375" i="17"/>
  <c r="O374" i="17"/>
  <c r="N374" i="17"/>
  <c r="N373" i="17"/>
  <c r="N372" i="17"/>
  <c r="N371" i="17"/>
  <c r="N370" i="17"/>
  <c r="N369" i="17"/>
  <c r="N368" i="17"/>
  <c r="N367" i="17"/>
  <c r="N366" i="17"/>
  <c r="N365" i="17"/>
  <c r="N364" i="17"/>
  <c r="N363" i="17"/>
  <c r="N362" i="17"/>
  <c r="N361" i="17"/>
  <c r="N360" i="17"/>
  <c r="N359" i="17"/>
  <c r="N358" i="17"/>
  <c r="N357" i="17"/>
  <c r="N356" i="17"/>
  <c r="N355" i="17"/>
  <c r="N354" i="17"/>
  <c r="N353" i="17"/>
  <c r="N352" i="17"/>
  <c r="N351" i="17"/>
  <c r="N350" i="17"/>
  <c r="N349" i="17"/>
  <c r="N348" i="17"/>
  <c r="N347" i="17"/>
  <c r="N346" i="17"/>
  <c r="N345" i="17"/>
  <c r="N344" i="17"/>
  <c r="N343" i="17"/>
  <c r="N342" i="17"/>
  <c r="N341" i="17"/>
  <c r="N340" i="17"/>
  <c r="N339" i="17"/>
  <c r="N338" i="17"/>
  <c r="N337" i="17"/>
  <c r="N336" i="17"/>
  <c r="N335" i="17"/>
  <c r="N334" i="17"/>
  <c r="N333" i="17"/>
  <c r="N332" i="17"/>
  <c r="N331" i="17"/>
  <c r="N330" i="17"/>
  <c r="N329" i="17"/>
  <c r="N328" i="17"/>
  <c r="N327" i="17"/>
  <c r="N326" i="17"/>
  <c r="N325" i="17"/>
  <c r="N324" i="17"/>
  <c r="N323" i="17"/>
  <c r="N322" i="17"/>
  <c r="N321" i="17"/>
  <c r="N320" i="17"/>
  <c r="N319" i="17"/>
  <c r="N318" i="17"/>
  <c r="N317" i="17"/>
  <c r="N316" i="17"/>
  <c r="N315" i="17"/>
  <c r="N314" i="17"/>
  <c r="N313" i="17"/>
  <c r="N312" i="17"/>
  <c r="O311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G303" i="17"/>
  <c r="G302" i="17"/>
  <c r="G299" i="17"/>
  <c r="G298" i="17"/>
  <c r="G295" i="17"/>
  <c r="G294" i="17"/>
  <c r="G291" i="17"/>
  <c r="G290" i="17"/>
  <c r="G287" i="17"/>
  <c r="G286" i="17"/>
  <c r="G283" i="17"/>
  <c r="G280" i="17"/>
  <c r="G279" i="17"/>
  <c r="G276" i="17"/>
  <c r="G275" i="17"/>
  <c r="G272" i="17"/>
  <c r="G271" i="17"/>
  <c r="G268" i="17"/>
  <c r="G267" i="17"/>
  <c r="G264" i="17"/>
  <c r="G263" i="17"/>
  <c r="G260" i="17"/>
  <c r="G259" i="17"/>
  <c r="G256" i="17"/>
  <c r="G255" i="17"/>
  <c r="G252" i="17"/>
  <c r="G251" i="17"/>
  <c r="G248" i="17"/>
  <c r="G247" i="17"/>
  <c r="G244" i="17"/>
  <c r="G243" i="17"/>
  <c r="G240" i="17"/>
  <c r="G239" i="17"/>
  <c r="G236" i="17"/>
  <c r="G235" i="17"/>
  <c r="G232" i="17"/>
  <c r="G231" i="17"/>
  <c r="G228" i="17"/>
  <c r="G227" i="17"/>
  <c r="G224" i="17"/>
  <c r="G223" i="17"/>
  <c r="G220" i="17"/>
  <c r="G219" i="17"/>
  <c r="G216" i="17"/>
  <c r="G215" i="17"/>
  <c r="G212" i="17"/>
  <c r="G211" i="17"/>
  <c r="G208" i="17"/>
  <c r="G207" i="17"/>
  <c r="G204" i="17"/>
  <c r="G203" i="17"/>
  <c r="G200" i="17"/>
  <c r="G196" i="17"/>
  <c r="G195" i="17"/>
  <c r="G192" i="17"/>
  <c r="G191" i="17"/>
  <c r="G188" i="17"/>
  <c r="G187" i="17"/>
  <c r="G184" i="17"/>
  <c r="G183" i="17"/>
  <c r="G180" i="17"/>
  <c r="G179" i="17"/>
  <c r="G176" i="17"/>
  <c r="G175" i="17"/>
  <c r="G172" i="17"/>
  <c r="G171" i="17"/>
  <c r="G168" i="17"/>
  <c r="G167" i="17"/>
  <c r="G164" i="17"/>
  <c r="G163" i="17"/>
  <c r="G160" i="17"/>
  <c r="G159" i="17"/>
  <c r="F303" i="17"/>
  <c r="F302" i="17"/>
  <c r="F299" i="17"/>
  <c r="F298" i="17"/>
  <c r="F295" i="17"/>
  <c r="F294" i="17"/>
  <c r="F291" i="17"/>
  <c r="F290" i="17"/>
  <c r="F287" i="17"/>
  <c r="F286" i="17"/>
  <c r="F283" i="17"/>
  <c r="F280" i="17"/>
  <c r="F279" i="17"/>
  <c r="F276" i="17"/>
  <c r="F275" i="17"/>
  <c r="F272" i="17"/>
  <c r="F271" i="17"/>
  <c r="F268" i="17"/>
  <c r="F267" i="17"/>
  <c r="F264" i="17"/>
  <c r="F263" i="17"/>
  <c r="F260" i="17"/>
  <c r="F259" i="17"/>
  <c r="F256" i="17"/>
  <c r="F255" i="17"/>
  <c r="F252" i="17"/>
  <c r="F251" i="17"/>
  <c r="F248" i="17"/>
  <c r="F247" i="17"/>
  <c r="F244" i="17"/>
  <c r="F243" i="17"/>
  <c r="F240" i="17"/>
  <c r="F239" i="17"/>
  <c r="F236" i="17"/>
  <c r="F235" i="17"/>
  <c r="F232" i="17"/>
  <c r="F231" i="17"/>
  <c r="F228" i="17"/>
  <c r="F227" i="17"/>
  <c r="F224" i="17"/>
  <c r="F223" i="17"/>
  <c r="F220" i="17"/>
  <c r="F219" i="17"/>
  <c r="F216" i="17"/>
  <c r="F215" i="17"/>
  <c r="F212" i="17"/>
  <c r="F211" i="17"/>
  <c r="F208" i="17"/>
  <c r="F207" i="17"/>
  <c r="F204" i="17"/>
  <c r="F203" i="17"/>
  <c r="F200" i="17"/>
  <c r="F196" i="17"/>
  <c r="F195" i="17"/>
  <c r="F192" i="17"/>
  <c r="F191" i="17"/>
  <c r="F188" i="17"/>
  <c r="F187" i="17"/>
  <c r="F184" i="17"/>
  <c r="F183" i="17"/>
  <c r="F180" i="17"/>
  <c r="F179" i="17"/>
  <c r="F176" i="17"/>
  <c r="F175" i="17"/>
  <c r="F172" i="17"/>
  <c r="F171" i="17"/>
  <c r="F168" i="17"/>
  <c r="F167" i="17"/>
  <c r="F164" i="17"/>
  <c r="F163" i="17"/>
  <c r="F160" i="17"/>
  <c r="F159" i="17"/>
  <c r="E303" i="17"/>
  <c r="E302" i="17"/>
  <c r="E299" i="17"/>
  <c r="E298" i="17"/>
  <c r="E295" i="17"/>
  <c r="E294" i="17"/>
  <c r="E291" i="17"/>
  <c r="E290" i="17"/>
  <c r="E287" i="17"/>
  <c r="E286" i="17"/>
  <c r="E283" i="17"/>
  <c r="E280" i="17"/>
  <c r="E279" i="17"/>
  <c r="E276" i="17"/>
  <c r="E275" i="17"/>
  <c r="E272" i="17"/>
  <c r="E271" i="17"/>
  <c r="E268" i="17"/>
  <c r="E267" i="17"/>
  <c r="E264" i="17"/>
  <c r="E263" i="17"/>
  <c r="E260" i="17"/>
  <c r="E259" i="17"/>
  <c r="E256" i="17"/>
  <c r="E255" i="17"/>
  <c r="E252" i="17"/>
  <c r="E251" i="17"/>
  <c r="E248" i="17"/>
  <c r="E247" i="17"/>
  <c r="E244" i="17"/>
  <c r="E243" i="17"/>
  <c r="E240" i="17"/>
  <c r="E239" i="17"/>
  <c r="E236" i="17"/>
  <c r="E235" i="17"/>
  <c r="E232" i="17"/>
  <c r="E231" i="17"/>
  <c r="E228" i="17"/>
  <c r="E227" i="17"/>
  <c r="E224" i="17"/>
  <c r="E223" i="17"/>
  <c r="E220" i="17"/>
  <c r="E219" i="17"/>
  <c r="E216" i="17"/>
  <c r="E215" i="17"/>
  <c r="E212" i="17"/>
  <c r="E211" i="17"/>
  <c r="E208" i="17"/>
  <c r="E207" i="17"/>
  <c r="E204" i="17"/>
  <c r="E203" i="17"/>
  <c r="E200" i="17"/>
  <c r="E199" i="17"/>
  <c r="E196" i="17"/>
  <c r="E195" i="17"/>
  <c r="E192" i="17"/>
  <c r="E191" i="17"/>
  <c r="E188" i="17"/>
  <c r="E187" i="17"/>
  <c r="E184" i="17"/>
  <c r="E183" i="17"/>
  <c r="E180" i="17"/>
  <c r="E179" i="17"/>
  <c r="E176" i="17"/>
  <c r="E175" i="17"/>
  <c r="E172" i="17"/>
  <c r="E171" i="17"/>
  <c r="E168" i="17"/>
  <c r="E167" i="17"/>
  <c r="E164" i="17"/>
  <c r="E163" i="17"/>
  <c r="E160" i="17"/>
  <c r="E159" i="17"/>
  <c r="E157" i="17"/>
  <c r="D200" i="17"/>
  <c r="F151" i="17"/>
  <c r="F150" i="17"/>
  <c r="F149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9" i="17"/>
  <c r="F8" i="17"/>
  <c r="F7" i="17"/>
  <c r="F6" i="17"/>
  <c r="O304" i="17"/>
  <c r="O302" i="17"/>
  <c r="O300" i="17"/>
  <c r="O298" i="17"/>
  <c r="O296" i="17"/>
  <c r="O294" i="17"/>
  <c r="O292" i="17"/>
  <c r="O290" i="17"/>
  <c r="O288" i="17"/>
  <c r="O286" i="17"/>
  <c r="O284" i="17"/>
  <c r="O283" i="17"/>
  <c r="O281" i="17"/>
  <c r="O279" i="17"/>
  <c r="O277" i="17"/>
  <c r="O275" i="17"/>
  <c r="O273" i="17"/>
  <c r="O271" i="17"/>
  <c r="O269" i="17"/>
  <c r="O267" i="17"/>
  <c r="O265" i="17"/>
  <c r="O263" i="17"/>
  <c r="O261" i="17"/>
  <c r="O259" i="17"/>
  <c r="O258" i="17"/>
  <c r="O257" i="17"/>
  <c r="O256" i="17"/>
  <c r="O255" i="17"/>
  <c r="O254" i="17"/>
  <c r="O253" i="17"/>
  <c r="O252" i="17"/>
  <c r="O251" i="17"/>
  <c r="O250" i="17"/>
  <c r="O249" i="17"/>
  <c r="O248" i="17"/>
  <c r="O247" i="17"/>
  <c r="O246" i="17"/>
  <c r="O245" i="17"/>
  <c r="O244" i="17"/>
  <c r="O243" i="17"/>
  <c r="O242" i="17"/>
  <c r="O241" i="17"/>
  <c r="O240" i="17"/>
  <c r="O239" i="17"/>
  <c r="O238" i="17"/>
  <c r="O237" i="17"/>
  <c r="O236" i="17"/>
  <c r="O235" i="17"/>
  <c r="O234" i="17"/>
  <c r="O233" i="17"/>
  <c r="O232" i="17"/>
  <c r="O231" i="17"/>
  <c r="O230" i="17"/>
  <c r="O229" i="17"/>
  <c r="O228" i="17"/>
  <c r="O227" i="17"/>
  <c r="O226" i="17"/>
  <c r="O225" i="17"/>
  <c r="O224" i="17"/>
  <c r="O223" i="17"/>
  <c r="O222" i="17"/>
  <c r="O221" i="17"/>
  <c r="O220" i="17"/>
  <c r="O219" i="17"/>
  <c r="O218" i="17"/>
  <c r="O217" i="17"/>
  <c r="O216" i="17"/>
  <c r="O215" i="17"/>
  <c r="O214" i="17"/>
  <c r="O213" i="17"/>
  <c r="O212" i="17"/>
  <c r="O211" i="17"/>
  <c r="O210" i="17"/>
  <c r="O209" i="17"/>
  <c r="O208" i="17"/>
  <c r="O207" i="17"/>
  <c r="O206" i="17"/>
  <c r="O205" i="17"/>
  <c r="O204" i="17"/>
  <c r="O203" i="17"/>
  <c r="O202" i="17"/>
  <c r="O201" i="17"/>
  <c r="O200" i="17"/>
  <c r="O199" i="17"/>
  <c r="O198" i="17"/>
  <c r="O197" i="17"/>
  <c r="O196" i="17"/>
  <c r="O195" i="17"/>
  <c r="O194" i="17"/>
  <c r="O193" i="17"/>
  <c r="O192" i="17"/>
  <c r="O191" i="17"/>
  <c r="O190" i="17"/>
  <c r="O189" i="17"/>
  <c r="O188" i="17"/>
  <c r="O187" i="17"/>
  <c r="O186" i="17"/>
  <c r="O185" i="17"/>
  <c r="O184" i="17"/>
  <c r="O183" i="17"/>
  <c r="O182" i="17"/>
  <c r="O181" i="17"/>
  <c r="O180" i="17"/>
  <c r="O179" i="17"/>
  <c r="O178" i="17"/>
  <c r="O177" i="17"/>
  <c r="O176" i="17"/>
  <c r="O175" i="17"/>
  <c r="O174" i="17"/>
  <c r="O173" i="17"/>
  <c r="O172" i="17"/>
  <c r="O171" i="17"/>
  <c r="O170" i="17"/>
  <c r="O169" i="17"/>
  <c r="O168" i="17"/>
  <c r="O167" i="17"/>
  <c r="O166" i="17"/>
  <c r="O165" i="17"/>
  <c r="O164" i="17"/>
  <c r="O163" i="17"/>
  <c r="O162" i="17"/>
  <c r="O161" i="17"/>
  <c r="O160" i="17"/>
  <c r="O159" i="17"/>
  <c r="O158" i="17"/>
  <c r="G305" i="17"/>
  <c r="G304" i="17"/>
  <c r="G301" i="17"/>
  <c r="G300" i="17"/>
  <c r="G297" i="17"/>
  <c r="G296" i="17"/>
  <c r="G293" i="17"/>
  <c r="G292" i="17"/>
  <c r="G289" i="17"/>
  <c r="G288" i="17"/>
  <c r="G285" i="17"/>
  <c r="G284" i="17"/>
  <c r="G282" i="17"/>
  <c r="G281" i="17"/>
  <c r="G278" i="17"/>
  <c r="G277" i="17"/>
  <c r="G274" i="17"/>
  <c r="G273" i="17"/>
  <c r="G270" i="17"/>
  <c r="G269" i="17"/>
  <c r="G266" i="17"/>
  <c r="G265" i="17"/>
  <c r="G262" i="17"/>
  <c r="G261" i="17"/>
  <c r="G258" i="17"/>
  <c r="G257" i="17"/>
  <c r="G254" i="17"/>
  <c r="G253" i="17"/>
  <c r="G250" i="17"/>
  <c r="G249" i="17"/>
  <c r="G246" i="17"/>
  <c r="G245" i="17"/>
  <c r="G242" i="17"/>
  <c r="G241" i="17"/>
  <c r="G238" i="17"/>
  <c r="G237" i="17"/>
  <c r="G234" i="17"/>
  <c r="G233" i="17"/>
  <c r="G230" i="17"/>
  <c r="G229" i="17"/>
  <c r="G226" i="17"/>
  <c r="G225" i="17"/>
  <c r="G222" i="17"/>
  <c r="G221" i="17"/>
  <c r="G218" i="17"/>
  <c r="G217" i="17"/>
  <c r="G214" i="17"/>
  <c r="G213" i="17"/>
  <c r="G210" i="17"/>
  <c r="G209" i="17"/>
  <c r="G206" i="17"/>
  <c r="G205" i="17"/>
  <c r="G202" i="17"/>
  <c r="G201" i="17"/>
  <c r="G198" i="17"/>
  <c r="G197" i="17"/>
  <c r="G194" i="17"/>
  <c r="G193" i="17"/>
  <c r="G190" i="17"/>
  <c r="G189" i="17"/>
  <c r="G186" i="17"/>
  <c r="G185" i="17"/>
  <c r="G182" i="17"/>
  <c r="G181" i="17"/>
  <c r="G178" i="17"/>
  <c r="G177" i="17"/>
  <c r="G174" i="17"/>
  <c r="G173" i="17"/>
  <c r="G170" i="17"/>
  <c r="G169" i="17"/>
  <c r="G166" i="17"/>
  <c r="G165" i="17"/>
  <c r="G162" i="17"/>
  <c r="G161" i="17"/>
  <c r="G158" i="17"/>
  <c r="G157" i="17"/>
  <c r="F305" i="17"/>
  <c r="F304" i="17"/>
  <c r="F301" i="17"/>
  <c r="F300" i="17"/>
  <c r="F297" i="17"/>
  <c r="F296" i="17"/>
  <c r="F293" i="17"/>
  <c r="F292" i="17"/>
  <c r="F289" i="17"/>
  <c r="F288" i="17"/>
  <c r="F285" i="17"/>
  <c r="F284" i="17"/>
  <c r="F282" i="17"/>
  <c r="F281" i="17"/>
  <c r="F278" i="17"/>
  <c r="F277" i="17"/>
  <c r="F274" i="17"/>
  <c r="F273" i="17"/>
  <c r="F270" i="17"/>
  <c r="F269" i="17"/>
  <c r="F266" i="17"/>
  <c r="F265" i="17"/>
  <c r="F262" i="17"/>
  <c r="F261" i="17"/>
  <c r="F258" i="17"/>
  <c r="F257" i="17"/>
  <c r="F254" i="17"/>
  <c r="F253" i="17"/>
  <c r="F250" i="17"/>
  <c r="F249" i="17"/>
  <c r="F246" i="17"/>
  <c r="F245" i="17"/>
  <c r="F242" i="17"/>
  <c r="F241" i="17"/>
  <c r="F238" i="17"/>
  <c r="F237" i="17"/>
  <c r="F234" i="17"/>
  <c r="F233" i="17"/>
  <c r="F230" i="17"/>
  <c r="F229" i="17"/>
  <c r="F226" i="17"/>
  <c r="F225" i="17"/>
  <c r="F222" i="17"/>
  <c r="F221" i="17"/>
  <c r="F218" i="17"/>
  <c r="F217" i="17"/>
  <c r="F214" i="17"/>
  <c r="F213" i="17"/>
  <c r="F210" i="17"/>
  <c r="F209" i="17"/>
  <c r="F206" i="17"/>
  <c r="F205" i="17"/>
  <c r="F202" i="17"/>
  <c r="F201" i="17"/>
  <c r="F198" i="17"/>
  <c r="F197" i="17"/>
  <c r="F194" i="17"/>
  <c r="F193" i="17"/>
  <c r="F190" i="17"/>
  <c r="F189" i="17"/>
  <c r="F186" i="17"/>
  <c r="F185" i="17"/>
  <c r="F182" i="17"/>
  <c r="F181" i="17"/>
  <c r="F178" i="17"/>
  <c r="F177" i="17"/>
  <c r="F174" i="17"/>
  <c r="F173" i="17"/>
  <c r="F170" i="17"/>
  <c r="F169" i="17"/>
  <c r="F166" i="17"/>
  <c r="F165" i="17"/>
  <c r="F162" i="17"/>
  <c r="F161" i="17"/>
  <c r="F158" i="17"/>
  <c r="F157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E305" i="17"/>
  <c r="E304" i="17"/>
  <c r="E301" i="17"/>
  <c r="E300" i="17"/>
  <c r="E297" i="17"/>
  <c r="E296" i="17"/>
  <c r="E293" i="17"/>
  <c r="E292" i="17"/>
  <c r="E289" i="17"/>
  <c r="E288" i="17"/>
  <c r="E285" i="17"/>
  <c r="E284" i="17"/>
  <c r="E282" i="17"/>
  <c r="E281" i="17"/>
  <c r="E278" i="17"/>
  <c r="E277" i="17"/>
  <c r="E274" i="17"/>
  <c r="E273" i="17"/>
  <c r="E270" i="17"/>
  <c r="E269" i="17"/>
  <c r="E266" i="17"/>
  <c r="E265" i="17"/>
  <c r="E262" i="17"/>
  <c r="E261" i="17"/>
  <c r="E258" i="17"/>
  <c r="E257" i="17"/>
  <c r="E254" i="17"/>
  <c r="E253" i="17"/>
  <c r="E250" i="17"/>
  <c r="E249" i="17"/>
  <c r="E246" i="17"/>
  <c r="E245" i="17"/>
  <c r="E242" i="17"/>
  <c r="E241" i="17"/>
  <c r="E238" i="17"/>
  <c r="E237" i="17"/>
  <c r="E234" i="17"/>
  <c r="E233" i="17"/>
  <c r="E230" i="17"/>
  <c r="E229" i="17"/>
  <c r="E226" i="17"/>
  <c r="E225" i="17"/>
  <c r="E222" i="17"/>
  <c r="E221" i="17"/>
  <c r="E218" i="17"/>
  <c r="E217" i="17"/>
  <c r="E214" i="17"/>
  <c r="E213" i="17"/>
  <c r="E210" i="17"/>
  <c r="E209" i="17"/>
  <c r="E206" i="17"/>
  <c r="E205" i="17"/>
  <c r="E202" i="17"/>
  <c r="E201" i="17"/>
  <c r="E198" i="17"/>
  <c r="E197" i="17"/>
  <c r="E194" i="17"/>
  <c r="E193" i="17"/>
  <c r="E190" i="17"/>
  <c r="E189" i="17"/>
  <c r="E186" i="17"/>
  <c r="E185" i="17"/>
  <c r="E182" i="17"/>
  <c r="E181" i="17"/>
  <c r="E178" i="17"/>
  <c r="E177" i="17"/>
  <c r="E174" i="17"/>
  <c r="E173" i="17"/>
  <c r="E170" i="17"/>
  <c r="E169" i="17"/>
  <c r="E166" i="17"/>
  <c r="E165" i="17"/>
  <c r="E162" i="17"/>
  <c r="E161" i="17"/>
  <c r="E158" i="17"/>
  <c r="O305" i="17"/>
  <c r="N305" i="17"/>
  <c r="N304" i="17"/>
  <c r="O303" i="17"/>
  <c r="N303" i="17"/>
  <c r="N302" i="17"/>
  <c r="O301" i="17"/>
  <c r="N301" i="17"/>
  <c r="N300" i="17"/>
  <c r="O299" i="17"/>
  <c r="N299" i="17"/>
  <c r="N298" i="17"/>
  <c r="O297" i="17"/>
  <c r="N297" i="17"/>
  <c r="N296" i="17"/>
  <c r="O295" i="17"/>
  <c r="N295" i="17"/>
  <c r="N294" i="17"/>
  <c r="O293" i="17"/>
  <c r="N293" i="17"/>
  <c r="N292" i="17"/>
  <c r="O291" i="17"/>
  <c r="N291" i="17"/>
  <c r="N290" i="17"/>
  <c r="O289" i="17"/>
  <c r="N289" i="17"/>
  <c r="N288" i="17"/>
  <c r="O287" i="17"/>
  <c r="N287" i="17"/>
  <c r="N286" i="17"/>
  <c r="O285" i="17"/>
  <c r="N285" i="17"/>
  <c r="N284" i="17"/>
  <c r="N283" i="17"/>
  <c r="O282" i="17"/>
  <c r="N282" i="17"/>
  <c r="N281" i="17"/>
  <c r="O280" i="17"/>
  <c r="N280" i="17"/>
  <c r="N279" i="17"/>
  <c r="O278" i="17"/>
  <c r="N278" i="17"/>
  <c r="N277" i="17"/>
  <c r="O276" i="17"/>
  <c r="N276" i="17"/>
  <c r="N275" i="17"/>
  <c r="O274" i="17"/>
  <c r="N274" i="17"/>
  <c r="N273" i="17"/>
  <c r="O272" i="17"/>
  <c r="N272" i="17"/>
  <c r="N271" i="17"/>
  <c r="O270" i="17"/>
  <c r="N270" i="17"/>
  <c r="N269" i="17"/>
  <c r="O268" i="17"/>
  <c r="N268" i="17"/>
  <c r="N267" i="17"/>
  <c r="O266" i="17"/>
  <c r="N266" i="17"/>
  <c r="N265" i="17"/>
  <c r="O264" i="17"/>
  <c r="N264" i="17"/>
  <c r="N263" i="17"/>
  <c r="O262" i="17"/>
  <c r="N262" i="17"/>
  <c r="N261" i="17"/>
  <c r="O260" i="17"/>
  <c r="N260" i="17"/>
  <c r="N259" i="17"/>
  <c r="N258" i="17"/>
  <c r="N257" i="17"/>
  <c r="N256" i="17"/>
  <c r="N255" i="17"/>
  <c r="N254" i="17"/>
  <c r="N253" i="17"/>
  <c r="N252" i="17"/>
  <c r="N251" i="17"/>
  <c r="N250" i="17"/>
  <c r="N249" i="17"/>
  <c r="N248" i="17"/>
  <c r="N247" i="17"/>
  <c r="N246" i="17"/>
  <c r="N245" i="17"/>
  <c r="N244" i="17"/>
  <c r="N243" i="17"/>
  <c r="N242" i="17"/>
  <c r="N241" i="17"/>
  <c r="N240" i="17"/>
  <c r="N239" i="17"/>
  <c r="N238" i="17"/>
  <c r="N237" i="17"/>
  <c r="N236" i="17"/>
  <c r="N235" i="17"/>
  <c r="N234" i="17"/>
  <c r="N233" i="17"/>
  <c r="N232" i="17"/>
  <c r="N231" i="17"/>
  <c r="N230" i="17"/>
  <c r="N229" i="17"/>
  <c r="N228" i="17"/>
  <c r="N227" i="17"/>
  <c r="N226" i="17"/>
  <c r="N225" i="17"/>
  <c r="N224" i="17"/>
  <c r="N223" i="17"/>
  <c r="N222" i="17"/>
  <c r="N221" i="17"/>
  <c r="N220" i="17"/>
  <c r="N219" i="17"/>
  <c r="N218" i="17"/>
  <c r="N217" i="17"/>
  <c r="N216" i="17"/>
  <c r="N215" i="17"/>
  <c r="N214" i="17"/>
  <c r="N213" i="17"/>
  <c r="N212" i="17"/>
  <c r="N211" i="17"/>
  <c r="N210" i="17"/>
  <c r="N209" i="17"/>
  <c r="N208" i="17"/>
  <c r="N207" i="17"/>
  <c r="N206" i="17"/>
  <c r="N205" i="17"/>
  <c r="N204" i="17"/>
  <c r="N203" i="17"/>
  <c r="N202" i="17"/>
  <c r="N201" i="17"/>
  <c r="N200" i="17"/>
  <c r="N199" i="17"/>
  <c r="N198" i="17"/>
  <c r="N197" i="17"/>
  <c r="N196" i="17"/>
  <c r="N195" i="17"/>
  <c r="N194" i="17"/>
  <c r="N193" i="17"/>
  <c r="N192" i="17"/>
  <c r="N191" i="17"/>
  <c r="N190" i="17"/>
  <c r="N189" i="17"/>
  <c r="N188" i="17"/>
  <c r="N187" i="17"/>
  <c r="N186" i="17"/>
  <c r="N185" i="17"/>
  <c r="N184" i="17"/>
  <c r="N183" i="17"/>
  <c r="N182" i="17"/>
  <c r="N181" i="17"/>
  <c r="N180" i="17"/>
  <c r="N179" i="17"/>
  <c r="N178" i="17"/>
  <c r="N177" i="17"/>
  <c r="N176" i="17"/>
  <c r="N175" i="17"/>
  <c r="N174" i="17"/>
  <c r="N173" i="17"/>
  <c r="N172" i="17"/>
  <c r="N171" i="17"/>
  <c r="N170" i="17"/>
  <c r="N169" i="17"/>
  <c r="N168" i="17"/>
  <c r="N167" i="17"/>
  <c r="N166" i="17"/>
  <c r="N165" i="17"/>
  <c r="N164" i="17"/>
  <c r="N163" i="17"/>
  <c r="N162" i="17"/>
  <c r="N161" i="17"/>
  <c r="N160" i="17"/>
  <c r="N159" i="17"/>
  <c r="N158" i="17"/>
  <c r="O157" i="17"/>
  <c r="N157" i="17"/>
  <c r="N11" i="17"/>
  <c r="D11" i="17"/>
  <c r="E11" i="17"/>
  <c r="G11" i="17"/>
  <c r="G199" i="17" l="1"/>
  <c r="F199" i="17"/>
  <c r="E41" i="17"/>
  <c r="E35" i="17"/>
  <c r="E36" i="17"/>
  <c r="E37" i="17"/>
  <c r="E38" i="17"/>
  <c r="E39" i="17"/>
  <c r="E40" i="17"/>
  <c r="E42" i="17"/>
  <c r="E43" i="17"/>
  <c r="N150" i="17"/>
  <c r="N145" i="17"/>
  <c r="N144" i="17"/>
  <c r="N142" i="17"/>
  <c r="N139" i="17"/>
  <c r="N138" i="17"/>
  <c r="N134" i="17"/>
  <c r="N131" i="17"/>
  <c r="N128" i="17"/>
  <c r="N123" i="17"/>
  <c r="N119" i="17"/>
  <c r="N115" i="17"/>
  <c r="N112" i="17"/>
  <c r="N108" i="17"/>
  <c r="N107" i="17"/>
  <c r="N104" i="17"/>
  <c r="N103" i="17"/>
  <c r="N96" i="17"/>
  <c r="N95" i="17"/>
  <c r="N88" i="17"/>
  <c r="N87" i="17"/>
  <c r="N83" i="17"/>
  <c r="N76" i="17"/>
  <c r="N75" i="17"/>
  <c r="N73" i="17"/>
  <c r="N72" i="17"/>
  <c r="N64" i="17"/>
  <c r="N56" i="17"/>
  <c r="N52" i="17"/>
  <c r="N45" i="17"/>
  <c r="N44" i="17"/>
  <c r="N41" i="17"/>
  <c r="N36" i="17"/>
  <c r="N32" i="17"/>
  <c r="N28" i="17"/>
  <c r="N26" i="17"/>
  <c r="N20" i="17"/>
  <c r="N13" i="17"/>
  <c r="N12" i="17"/>
  <c r="N14" i="17"/>
  <c r="N22" i="17"/>
  <c r="N30" i="17"/>
  <c r="N34" i="17"/>
  <c r="N38" i="17"/>
  <c r="N49" i="17"/>
  <c r="N57" i="17"/>
  <c r="N65" i="17"/>
  <c r="N89" i="17"/>
  <c r="N97" i="17"/>
  <c r="N129" i="17"/>
  <c r="N143" i="17"/>
  <c r="N135" i="17"/>
  <c r="N127" i="17"/>
  <c r="N111" i="17"/>
  <c r="N100" i="17"/>
  <c r="N99" i="17"/>
  <c r="N92" i="17"/>
  <c r="N91" i="17"/>
  <c r="N84" i="17"/>
  <c r="N79" i="17"/>
  <c r="N69" i="17"/>
  <c r="N68" i="17"/>
  <c r="N53" i="17"/>
  <c r="N48" i="17"/>
  <c r="N24" i="17"/>
  <c r="N18" i="17"/>
  <c r="N61" i="17"/>
  <c r="N113" i="17"/>
  <c r="D52" i="17"/>
  <c r="E52" i="17"/>
  <c r="G52" i="17"/>
  <c r="D53" i="17"/>
  <c r="E53" i="17"/>
  <c r="G53" i="17"/>
  <c r="D54" i="17"/>
  <c r="E54" i="17"/>
  <c r="G54" i="17"/>
  <c r="D55" i="17"/>
  <c r="E55" i="17"/>
  <c r="G55" i="17"/>
  <c r="D56" i="17"/>
  <c r="E56" i="17"/>
  <c r="G56" i="17"/>
  <c r="D57" i="17"/>
  <c r="E57" i="17"/>
  <c r="G57" i="17"/>
  <c r="D58" i="17"/>
  <c r="E58" i="17"/>
  <c r="G58" i="17"/>
  <c r="D59" i="17"/>
  <c r="E59" i="17"/>
  <c r="G59" i="17"/>
  <c r="D60" i="17"/>
  <c r="E60" i="17"/>
  <c r="G60" i="17"/>
  <c r="D61" i="17"/>
  <c r="E61" i="17"/>
  <c r="G61" i="17"/>
  <c r="D62" i="17"/>
  <c r="E62" i="17"/>
  <c r="G62" i="17"/>
  <c r="D63" i="17"/>
  <c r="E63" i="17"/>
  <c r="G63" i="17"/>
  <c r="D64" i="17"/>
  <c r="E64" i="17"/>
  <c r="G64" i="17"/>
  <c r="D65" i="17"/>
  <c r="E65" i="17"/>
  <c r="G65" i="17"/>
  <c r="D66" i="17"/>
  <c r="E66" i="17"/>
  <c r="G66" i="17"/>
  <c r="D67" i="17"/>
  <c r="E67" i="17"/>
  <c r="G67" i="17"/>
  <c r="D68" i="17"/>
  <c r="E68" i="17"/>
  <c r="G68" i="17"/>
  <c r="D69" i="17"/>
  <c r="E69" i="17"/>
  <c r="G69" i="17"/>
  <c r="D70" i="17"/>
  <c r="E70" i="17"/>
  <c r="G70" i="17"/>
  <c r="D71" i="17"/>
  <c r="E71" i="17"/>
  <c r="G71" i="17"/>
  <c r="D72" i="17"/>
  <c r="E72" i="17"/>
  <c r="G72" i="17"/>
  <c r="D73" i="17"/>
  <c r="E73" i="17"/>
  <c r="G73" i="17"/>
  <c r="D74" i="17"/>
  <c r="E74" i="17"/>
  <c r="G74" i="17"/>
  <c r="D75" i="17"/>
  <c r="E75" i="17"/>
  <c r="G75" i="17"/>
  <c r="D76" i="17"/>
  <c r="E76" i="17"/>
  <c r="G76" i="17"/>
  <c r="D77" i="17"/>
  <c r="E77" i="17"/>
  <c r="G77" i="17"/>
  <c r="D78" i="17"/>
  <c r="E78" i="17"/>
  <c r="G78" i="17"/>
  <c r="D79" i="17"/>
  <c r="E79" i="17"/>
  <c r="G79" i="17"/>
  <c r="D80" i="17"/>
  <c r="E80" i="17"/>
  <c r="G80" i="17"/>
  <c r="D81" i="17"/>
  <c r="E81" i="17"/>
  <c r="G81" i="17"/>
  <c r="D82" i="17"/>
  <c r="E82" i="17"/>
  <c r="G82" i="17"/>
  <c r="D83" i="17"/>
  <c r="E83" i="17"/>
  <c r="G83" i="17"/>
  <c r="D84" i="17"/>
  <c r="E84" i="17"/>
  <c r="G84" i="17"/>
  <c r="D85" i="17"/>
  <c r="E85" i="17"/>
  <c r="G85" i="17"/>
  <c r="D86" i="17"/>
  <c r="E86" i="17"/>
  <c r="G86" i="17"/>
  <c r="D87" i="17"/>
  <c r="E87" i="17"/>
  <c r="G87" i="17"/>
  <c r="D88" i="17"/>
  <c r="E88" i="17"/>
  <c r="G88" i="17"/>
  <c r="D89" i="17"/>
  <c r="E89" i="17"/>
  <c r="G89" i="17"/>
  <c r="D90" i="17"/>
  <c r="E90" i="17"/>
  <c r="G90" i="17"/>
  <c r="D91" i="17"/>
  <c r="E91" i="17"/>
  <c r="G91" i="17"/>
  <c r="D92" i="17"/>
  <c r="E92" i="17"/>
  <c r="G92" i="17"/>
  <c r="D93" i="17"/>
  <c r="E93" i="17"/>
  <c r="G93" i="17"/>
  <c r="D94" i="17"/>
  <c r="E94" i="17"/>
  <c r="G94" i="17"/>
  <c r="D95" i="17"/>
  <c r="E95" i="17"/>
  <c r="G95" i="17"/>
  <c r="D96" i="17"/>
  <c r="E96" i="17"/>
  <c r="G96" i="17"/>
  <c r="D97" i="17"/>
  <c r="E97" i="17"/>
  <c r="G97" i="17"/>
  <c r="D98" i="17"/>
  <c r="E98" i="17"/>
  <c r="G98" i="17"/>
  <c r="D99" i="17"/>
  <c r="E99" i="17"/>
  <c r="G99" i="17"/>
  <c r="D100" i="17"/>
  <c r="E100" i="17"/>
  <c r="G100" i="17"/>
  <c r="D101" i="17"/>
  <c r="E101" i="17"/>
  <c r="G101" i="17"/>
  <c r="D102" i="17"/>
  <c r="E102" i="17"/>
  <c r="G102" i="17"/>
  <c r="D103" i="17"/>
  <c r="E103" i="17"/>
  <c r="G103" i="17"/>
  <c r="D104" i="17"/>
  <c r="E104" i="17"/>
  <c r="G104" i="17"/>
  <c r="D105" i="17"/>
  <c r="E105" i="17"/>
  <c r="G105" i="17"/>
  <c r="D106" i="17"/>
  <c r="E106" i="17"/>
  <c r="G106" i="17"/>
  <c r="D107" i="17"/>
  <c r="E107" i="17"/>
  <c r="G107" i="17"/>
  <c r="D108" i="17"/>
  <c r="E108" i="17"/>
  <c r="G108" i="17"/>
  <c r="D109" i="17"/>
  <c r="E109" i="17"/>
  <c r="G109" i="17"/>
  <c r="D110" i="17"/>
  <c r="E110" i="17"/>
  <c r="G110" i="17"/>
  <c r="D111" i="17"/>
  <c r="E111" i="17"/>
  <c r="G111" i="17"/>
  <c r="D112" i="17"/>
  <c r="E112" i="17"/>
  <c r="G112" i="17"/>
  <c r="D113" i="17"/>
  <c r="E113" i="17"/>
  <c r="G113" i="17"/>
  <c r="D114" i="17"/>
  <c r="E114" i="17"/>
  <c r="G114" i="17"/>
  <c r="D115" i="17"/>
  <c r="E115" i="17"/>
  <c r="G115" i="17"/>
  <c r="D116" i="17"/>
  <c r="E116" i="17"/>
  <c r="G116" i="17"/>
  <c r="D117" i="17"/>
  <c r="E117" i="17"/>
  <c r="G117" i="17"/>
  <c r="D118" i="17"/>
  <c r="E118" i="17"/>
  <c r="G118" i="17"/>
  <c r="D119" i="17"/>
  <c r="E119" i="17"/>
  <c r="G119" i="17"/>
  <c r="D120" i="17"/>
  <c r="G120" i="17"/>
  <c r="D121" i="17"/>
  <c r="G121" i="17"/>
  <c r="D122" i="17"/>
  <c r="G122" i="17"/>
  <c r="D123" i="17"/>
  <c r="G123" i="17"/>
  <c r="D124" i="17"/>
  <c r="G124" i="17"/>
  <c r="D125" i="17"/>
  <c r="G125" i="17"/>
  <c r="D126" i="17"/>
  <c r="G126" i="17"/>
  <c r="D127" i="17"/>
  <c r="G127" i="17"/>
  <c r="D128" i="17"/>
  <c r="G128" i="17"/>
  <c r="D129" i="17"/>
  <c r="G129" i="17"/>
  <c r="D130" i="17"/>
  <c r="G130" i="17"/>
  <c r="D131" i="17"/>
  <c r="G131" i="17"/>
  <c r="D132" i="17"/>
  <c r="E132" i="17"/>
  <c r="G132" i="17"/>
  <c r="D133" i="17"/>
  <c r="E133" i="17"/>
  <c r="G133" i="17"/>
  <c r="D134" i="17"/>
  <c r="E134" i="17"/>
  <c r="G134" i="17"/>
  <c r="D135" i="17"/>
  <c r="E135" i="17"/>
  <c r="G135" i="17"/>
  <c r="D136" i="17"/>
  <c r="E136" i="17"/>
  <c r="G136" i="17"/>
  <c r="D137" i="17"/>
  <c r="E137" i="17"/>
  <c r="G137" i="17"/>
  <c r="D138" i="17"/>
  <c r="E138" i="17"/>
  <c r="G138" i="17"/>
  <c r="D139" i="17"/>
  <c r="E139" i="17"/>
  <c r="G139" i="17"/>
  <c r="D140" i="17"/>
  <c r="E140" i="17"/>
  <c r="G140" i="17"/>
  <c r="D141" i="17"/>
  <c r="E141" i="17"/>
  <c r="G141" i="17"/>
  <c r="D142" i="17"/>
  <c r="E142" i="17"/>
  <c r="G142" i="17"/>
  <c r="D143" i="17"/>
  <c r="E143" i="17"/>
  <c r="G143" i="17"/>
  <c r="D144" i="17"/>
  <c r="E144" i="17"/>
  <c r="G144" i="17"/>
  <c r="D145" i="17"/>
  <c r="E145" i="17"/>
  <c r="G145" i="17"/>
  <c r="D146" i="17"/>
  <c r="E146" i="17"/>
  <c r="G146" i="17"/>
  <c r="D147" i="17"/>
  <c r="E147" i="17"/>
  <c r="G147" i="17"/>
  <c r="D148" i="17"/>
  <c r="D149" i="17"/>
  <c r="E149" i="17"/>
  <c r="G149" i="17"/>
  <c r="D150" i="17"/>
  <c r="E150" i="17"/>
  <c r="G150" i="17"/>
  <c r="D151" i="17"/>
  <c r="E151" i="17"/>
  <c r="G151" i="17"/>
  <c r="N149" i="17"/>
  <c r="N141" i="17"/>
  <c r="N137" i="17"/>
  <c r="N130" i="17"/>
  <c r="N126" i="17"/>
  <c r="N122" i="17"/>
  <c r="N116" i="17"/>
  <c r="N114" i="17"/>
  <c r="N110" i="17"/>
  <c r="N106" i="17"/>
  <c r="N98" i="17"/>
  <c r="N94" i="17"/>
  <c r="N90" i="17"/>
  <c r="N86" i="17"/>
  <c r="N82" i="17"/>
  <c r="N62" i="17"/>
  <c r="N60" i="17"/>
  <c r="N58" i="17"/>
  <c r="N54" i="17"/>
  <c r="N50" i="17"/>
  <c r="N46" i="17"/>
  <c r="N42" i="17"/>
  <c r="N16" i="17"/>
  <c r="N15" i="17"/>
  <c r="N10" i="17"/>
  <c r="N8" i="17"/>
  <c r="N6" i="17"/>
  <c r="N66" i="17"/>
  <c r="N70" i="17"/>
  <c r="N80" i="17"/>
  <c r="E6" i="17"/>
  <c r="G6" i="17"/>
  <c r="E7" i="17"/>
  <c r="G7" i="17"/>
  <c r="E8" i="17"/>
  <c r="G8" i="17"/>
  <c r="E9" i="17"/>
  <c r="G9" i="17"/>
  <c r="E12" i="17"/>
  <c r="G12" i="17"/>
  <c r="E13" i="17"/>
  <c r="G13" i="17"/>
  <c r="E14" i="17"/>
  <c r="G14" i="17"/>
  <c r="E15" i="17"/>
  <c r="G15" i="17"/>
  <c r="E16" i="17"/>
  <c r="G16" i="17"/>
  <c r="E17" i="17"/>
  <c r="G17" i="17"/>
  <c r="E18" i="17"/>
  <c r="G18" i="17"/>
  <c r="E19" i="17"/>
  <c r="G19" i="17"/>
  <c r="E20" i="17"/>
  <c r="G20" i="17"/>
  <c r="E21" i="17"/>
  <c r="G21" i="17"/>
  <c r="E22" i="17"/>
  <c r="G22" i="17"/>
  <c r="E23" i="17"/>
  <c r="G23" i="17"/>
  <c r="E24" i="17"/>
  <c r="G24" i="17"/>
  <c r="E25" i="17"/>
  <c r="G25" i="17"/>
  <c r="E26" i="17"/>
  <c r="G26" i="17"/>
  <c r="E27" i="17"/>
  <c r="G27" i="17"/>
  <c r="E28" i="17"/>
  <c r="G28" i="17"/>
  <c r="E29" i="17"/>
  <c r="G29" i="17"/>
  <c r="E30" i="17"/>
  <c r="G30" i="17"/>
  <c r="E31" i="17"/>
  <c r="G31" i="17"/>
  <c r="E32" i="17"/>
  <c r="G32" i="17"/>
  <c r="E33" i="17"/>
  <c r="G33" i="17"/>
  <c r="E34" i="17"/>
  <c r="G34" i="17"/>
  <c r="G35" i="17"/>
  <c r="G36" i="17"/>
  <c r="G37" i="17"/>
  <c r="G38" i="17"/>
  <c r="G39" i="17"/>
  <c r="G40" i="17"/>
  <c r="G41" i="17"/>
  <c r="G42" i="17"/>
  <c r="G43" i="17"/>
  <c r="E44" i="17"/>
  <c r="G44" i="17"/>
  <c r="E45" i="17"/>
  <c r="G45" i="17"/>
  <c r="E46" i="17"/>
  <c r="G46" i="17"/>
  <c r="E47" i="17"/>
  <c r="G47" i="17"/>
  <c r="E48" i="17"/>
  <c r="G48" i="17"/>
  <c r="E49" i="17"/>
  <c r="G49" i="17"/>
  <c r="E50" i="17"/>
  <c r="G50" i="17"/>
  <c r="E51" i="17"/>
  <c r="G51" i="17"/>
  <c r="G5" i="17"/>
  <c r="F5" i="17"/>
  <c r="E5" i="17"/>
  <c r="D6" i="17"/>
  <c r="D7" i="17"/>
  <c r="D8" i="17"/>
  <c r="D9" i="17"/>
  <c r="D10" i="17"/>
  <c r="F10" i="17" s="1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" i="17"/>
  <c r="N7" i="17"/>
  <c r="N19" i="17"/>
  <c r="N23" i="17"/>
  <c r="N27" i="17"/>
  <c r="N31" i="17"/>
  <c r="N35" i="17"/>
  <c r="N39" i="17"/>
  <c r="N78" i="17"/>
  <c r="N102" i="17"/>
  <c r="N118" i="17"/>
  <c r="N120" i="17"/>
  <c r="N124" i="17"/>
  <c r="N133" i="17"/>
  <c r="N148" i="17"/>
  <c r="N151" i="17" l="1"/>
  <c r="N147" i="17"/>
  <c r="N140" i="17"/>
  <c r="N136" i="17"/>
  <c r="N132" i="17"/>
  <c r="N125" i="17"/>
  <c r="N121" i="17"/>
  <c r="N117" i="17"/>
  <c r="N109" i="17"/>
  <c r="N105" i="17"/>
  <c r="N101" i="17"/>
  <c r="N93" i="17"/>
  <c r="N85" i="17"/>
  <c r="N81" i="17"/>
  <c r="N77" i="17"/>
  <c r="N74" i="17"/>
  <c r="N71" i="17"/>
  <c r="N67" i="17"/>
  <c r="N63" i="17"/>
  <c r="N59" i="17"/>
  <c r="N55" i="17"/>
  <c r="N51" i="17"/>
  <c r="N47" i="17"/>
  <c r="N43" i="17"/>
  <c r="N40" i="17"/>
  <c r="N37" i="17"/>
  <c r="N33" i="17"/>
  <c r="N29" i="17"/>
  <c r="N25" i="17"/>
  <c r="N21" i="17"/>
  <c r="N17" i="17"/>
  <c r="N9" i="17"/>
  <c r="N146" i="17"/>
  <c r="N5" i="17"/>
  <c r="D20" i="15" l="1"/>
  <c r="D33" i="15" s="1"/>
  <c r="D18" i="15"/>
  <c r="D31" i="15" s="1"/>
  <c r="D22" i="15"/>
  <c r="D35" i="15" s="1"/>
  <c r="E8" i="15"/>
  <c r="E21" i="15" s="1"/>
  <c r="E34" i="15" s="1"/>
  <c r="F8" i="15" l="1"/>
  <c r="J8" i="15" s="1"/>
  <c r="K8" i="15" s="1"/>
  <c r="L8" i="15" s="1"/>
  <c r="M8" i="15" s="1"/>
  <c r="E20" i="15"/>
  <c r="E33" i="15" s="1"/>
  <c r="F20" i="15"/>
  <c r="F33" i="15" s="1"/>
  <c r="D24" i="15"/>
  <c r="D37" i="15" s="1"/>
  <c r="F21" i="15" l="1"/>
  <c r="F34" i="15" l="1"/>
  <c r="E18" i="7" l="1"/>
  <c r="I13" i="7"/>
  <c r="F50" i="2"/>
  <c r="F43" i="2"/>
  <c r="F37" i="2"/>
  <c r="F26" i="2"/>
  <c r="F17" i="2"/>
  <c r="F27" i="2" l="1"/>
  <c r="F51" i="2"/>
  <c r="F52" i="2" s="1"/>
  <c r="K13" i="4"/>
  <c r="I18" i="4" s="1"/>
  <c r="K17" i="4" s="1"/>
  <c r="K21" i="4"/>
  <c r="I26" i="4" s="1"/>
  <c r="K25" i="4" s="1"/>
  <c r="K17" i="5"/>
  <c r="I43" i="4" l="1"/>
  <c r="E9" i="10"/>
  <c r="I45" i="4"/>
  <c r="E10" i="10"/>
  <c r="E13" i="7"/>
  <c r="E9" i="7"/>
  <c r="G13" i="4" l="1"/>
  <c r="E18" i="4" s="1"/>
  <c r="G17" i="4" s="1"/>
  <c r="G21" i="4"/>
  <c r="E26" i="4" s="1"/>
  <c r="E50" i="2"/>
  <c r="I6" i="5" s="1"/>
  <c r="E43" i="2"/>
  <c r="E37" i="2"/>
  <c r="E26" i="2"/>
  <c r="E17" i="2"/>
  <c r="D9" i="10" l="1"/>
  <c r="I9" i="10" s="1"/>
  <c r="E43" i="4"/>
  <c r="K5" i="5"/>
  <c r="K5" i="7"/>
  <c r="G5" i="7"/>
  <c r="E48" i="4"/>
  <c r="K5" i="4"/>
  <c r="I10" i="4" s="1"/>
  <c r="K9" i="4" s="1"/>
  <c r="G25" i="4"/>
  <c r="I48" i="4"/>
  <c r="I14" i="8"/>
  <c r="I18" i="8"/>
  <c r="K29" i="4"/>
  <c r="I10" i="8"/>
  <c r="K9" i="7"/>
  <c r="I10" i="5"/>
  <c r="K9" i="5" s="1"/>
  <c r="K13" i="5"/>
  <c r="E51" i="2"/>
  <c r="E10" i="8"/>
  <c r="E18" i="8"/>
  <c r="E14" i="8"/>
  <c r="G29" i="4"/>
  <c r="E14" i="5"/>
  <c r="G13" i="5" s="1"/>
  <c r="E10" i="5"/>
  <c r="G9" i="5" s="1"/>
  <c r="E27" i="2"/>
  <c r="E45" i="4" l="1"/>
  <c r="D10" i="10"/>
  <c r="I10" i="10" s="1"/>
  <c r="I41" i="4"/>
  <c r="K41" i="4" s="1"/>
  <c r="E11" i="10" s="1"/>
  <c r="E8" i="10"/>
  <c r="G5" i="4"/>
  <c r="E10" i="4" s="1"/>
  <c r="G9" i="4" s="1"/>
  <c r="G48" i="4"/>
  <c r="I26" i="8"/>
  <c r="K25" i="7"/>
  <c r="E26" i="8"/>
  <c r="G25" i="7"/>
  <c r="E17" i="7"/>
  <c r="G17" i="7" s="1"/>
  <c r="K5" i="8"/>
  <c r="E22" i="10" s="1"/>
  <c r="I22" i="10" s="1"/>
  <c r="I25" i="8"/>
  <c r="F18" i="15"/>
  <c r="F31" i="15" s="1"/>
  <c r="F19" i="15"/>
  <c r="F32" i="15" s="1"/>
  <c r="E18" i="15"/>
  <c r="E31" i="15" s="1"/>
  <c r="E19" i="15"/>
  <c r="E32" i="15" s="1"/>
  <c r="E52" i="2"/>
  <c r="K33" i="4"/>
  <c r="E14" i="7"/>
  <c r="G13" i="7" s="1"/>
  <c r="G37" i="4"/>
  <c r="D12" i="10" s="1"/>
  <c r="K48" i="4"/>
  <c r="K13" i="7"/>
  <c r="K37" i="4"/>
  <c r="E12" i="10" s="1"/>
  <c r="G9" i="7"/>
  <c r="G33" i="4"/>
  <c r="I12" i="10" l="1"/>
  <c r="E41" i="4"/>
  <c r="D8" i="10"/>
  <c r="I8" i="10" s="1"/>
  <c r="G41" i="4"/>
  <c r="D11" i="10" s="1"/>
  <c r="I11" i="10" s="1"/>
  <c r="K17" i="7"/>
  <c r="G9" i="8"/>
  <c r="D23" i="10" s="1"/>
  <c r="K9" i="8"/>
  <c r="E23" i="10" s="1"/>
  <c r="I29" i="8"/>
  <c r="K29" i="8" s="1"/>
  <c r="K25" i="8"/>
  <c r="I21" i="7"/>
  <c r="K21" i="7" s="1"/>
  <c r="G21" i="7"/>
  <c r="E25" i="8"/>
  <c r="F22" i="15"/>
  <c r="F35" i="15" s="1"/>
  <c r="F23" i="15"/>
  <c r="F36" i="15" s="1"/>
  <c r="E22" i="15"/>
  <c r="E35" i="15" s="1"/>
  <c r="E10" i="15"/>
  <c r="E23" i="15" s="1"/>
  <c r="E36" i="15" s="1"/>
  <c r="I23" i="10" l="1"/>
  <c r="E13" i="8"/>
  <c r="G13" i="8" s="1"/>
  <c r="I21" i="8"/>
  <c r="K21" i="8" s="1"/>
  <c r="E25" i="10" s="1"/>
  <c r="G29" i="8"/>
  <c r="G25" i="8"/>
  <c r="I13" i="8"/>
  <c r="K13" i="8" s="1"/>
  <c r="F24" i="15"/>
  <c r="E24" i="15"/>
  <c r="E37" i="15" s="1"/>
  <c r="E12" i="15"/>
  <c r="E25" i="15" s="1"/>
  <c r="E38" i="15" s="1"/>
  <c r="E21" i="8" l="1"/>
  <c r="G21" i="8" s="1"/>
  <c r="D25" i="10" s="1"/>
  <c r="I25" i="10" s="1"/>
  <c r="I33" i="8"/>
  <c r="K33" i="8" s="1"/>
  <c r="G17" i="8"/>
  <c r="D24" i="10" s="1"/>
  <c r="I17" i="8"/>
  <c r="K17" i="8" s="1"/>
  <c r="E24" i="10" s="1"/>
  <c r="E33" i="8"/>
  <c r="G33" i="8" s="1"/>
  <c r="I5" i="15"/>
  <c r="I9" i="15" s="1"/>
  <c r="I10" i="15" s="1"/>
  <c r="F25" i="15"/>
  <c r="F38" i="15" s="1"/>
  <c r="F37" i="15"/>
  <c r="I24" i="10" l="1"/>
  <c r="J5" i="15" l="1"/>
  <c r="J9" i="15" s="1"/>
  <c r="J10" i="15" s="1"/>
  <c r="K5" i="15" l="1"/>
  <c r="K9" i="15" s="1"/>
  <c r="K10" i="15" s="1"/>
  <c r="M5" i="15" l="1"/>
  <c r="M9" i="15" s="1"/>
  <c r="L5" i="15"/>
  <c r="L9" i="15" s="1"/>
  <c r="L10" i="15" s="1"/>
  <c r="M10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C47732-6F24-49F4-8D15-A5C3302DBAD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8EA7F4-C446-4C89-8C16-D38760286514}" name="WorksheetConnection_TB!$B$1:$O$199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BB1O199"/>
        </x15:connection>
      </ext>
    </extLst>
  </connection>
  <connection id="3" xr16:uid="{96F57CA4-70E5-4030-BF51-F328915A4081}" name="WorksheetConnection_TB!$B$160:$O$310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TBB160O310"/>
        </x15:connection>
      </ext>
    </extLst>
  </connection>
  <connection id="4" xr16:uid="{64D3227A-E7B8-405C-A636-757C5BEC9558}" name="WorksheetConnection_TB!$B$314:$O$464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TBB314O464"/>
        </x15:connection>
      </ext>
    </extLst>
  </connection>
</connections>
</file>

<file path=xl/sharedStrings.xml><?xml version="1.0" encoding="utf-8"?>
<sst xmlns="http://schemas.openxmlformats.org/spreadsheetml/2006/main" count="4054" uniqueCount="607">
  <si>
    <t>ASSETS</t>
  </si>
  <si>
    <t>Non-current assets</t>
  </si>
  <si>
    <t>Property, plant and equipment</t>
  </si>
  <si>
    <t>Intangible assets</t>
  </si>
  <si>
    <t>Deferred tax assets</t>
  </si>
  <si>
    <t>Loans granted</t>
  </si>
  <si>
    <t xml:space="preserve">Current assets </t>
  </si>
  <si>
    <t>-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</si>
  <si>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</si>
  <si>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</si>
  <si>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</si>
  <si>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</si>
  <si>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</si>
  <si>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</si>
  <si>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</si>
  <si>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Current liabilities</t>
  </si>
  <si>
    <t>Trade and other payables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</si>
  <si>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</si>
  <si>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</si>
  <si>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</si>
  <si>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</si>
  <si>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</si>
  <si>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</si>
  <si>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</si>
  <si>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</si>
  <si>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</si>
  <si>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</si>
  <si>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</si>
  <si>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</si>
  <si>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</si>
  <si>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</si>
  <si>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</si>
  <si>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</si>
  <si>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</si>
  <si>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</si>
  <si>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</si>
  <si>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</si>
  <si>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</si>
  <si>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</si>
  <si>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</si>
  <si>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</si>
  <si>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</si>
  <si>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</si>
  <si>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</si>
  <si>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</si>
  <si>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</si>
  <si>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</si>
  <si>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</si>
  <si>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</si>
  <si>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</si>
  <si>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</si>
  <si>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+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</si>
  <si>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</si>
  <si>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</si>
  <si>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</si>
  <si>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</si>
  <si>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</si>
  <si>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</si>
  <si>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</si>
  <si>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</si>
  <si>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</si>
  <si>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</si>
  <si>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</si>
  <si>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</si>
  <si>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>net income</t>
  </si>
  <si>
    <t>gross profit</t>
  </si>
  <si>
    <t>EBT</t>
  </si>
  <si>
    <t>average total capital</t>
  </si>
  <si>
    <t>As at 31st December</t>
  </si>
  <si>
    <t>Current ratio</t>
  </si>
  <si>
    <t>Total asset turnover</t>
  </si>
  <si>
    <t>Net profit margin</t>
  </si>
  <si>
    <t>Debt-to-equity</t>
  </si>
  <si>
    <t>average equity</t>
  </si>
  <si>
    <t>Net income</t>
  </si>
  <si>
    <t xml:space="preserve">plus: days of inventory on hand </t>
  </si>
  <si>
    <t>Ratio</t>
  </si>
  <si>
    <t>Capital and reserves attributable to owners</t>
  </si>
  <si>
    <t>Total Revenue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</si>
  <si>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</si>
  <si>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</si>
  <si>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</si>
  <si>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</si>
  <si>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</si>
  <si>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</si>
  <si>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</si>
  <si>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</si>
  <si>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</si>
  <si>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</si>
  <si>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</si>
  <si>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</si>
  <si>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</si>
  <si>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</si>
  <si>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</si>
  <si>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</si>
  <si>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</si>
  <si>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</si>
  <si>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</si>
  <si>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</si>
  <si>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</si>
  <si>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</si>
  <si>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</si>
  <si>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</si>
  <si>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</si>
  <si>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</si>
  <si>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</si>
  <si>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</si>
  <si>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</si>
  <si>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</si>
  <si>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</si>
  <si>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</si>
  <si>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</si>
  <si>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</si>
  <si>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</si>
  <si>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</si>
  <si>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</si>
  <si>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</si>
  <si>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</si>
  <si>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</si>
  <si>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</si>
  <si>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</si>
  <si>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</si>
  <si>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</si>
  <si>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</si>
  <si>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</si>
  <si>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</si>
  <si>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</si>
  <si>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</si>
  <si>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</si>
  <si>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</si>
  <si>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</si>
  <si>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</si>
  <si>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</si>
  <si>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</si>
  <si>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</si>
  <si>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</si>
  <si>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</si>
  <si>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</si>
  <si>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Common share capital</t>
  </si>
  <si>
    <t>Category</t>
  </si>
  <si>
    <t>Gross profit margin</t>
  </si>
  <si>
    <t>Growth %</t>
  </si>
  <si>
    <t>COGS</t>
  </si>
  <si>
    <t xml:space="preserve"> % change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</si>
  <si>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</si>
  <si>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</si>
  <si>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</si>
  <si>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</si>
  <si>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</si>
  <si>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</si>
  <si>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</si>
  <si>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</si>
  <si>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</si>
  <si>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</si>
  <si>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</si>
  <si>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</si>
  <si>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</si>
  <si>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</si>
  <si>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</si>
  <si>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</si>
  <si>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</si>
  <si>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</si>
  <si>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Debt-to-capital</t>
  </si>
  <si>
    <t>Cash ratio</t>
  </si>
  <si>
    <t>Financial leverage</t>
  </si>
  <si>
    <t>Solvency Ratios</t>
  </si>
  <si>
    <t>Operating profit margin</t>
  </si>
  <si>
    <t>Base-case scenario</t>
  </si>
  <si>
    <t xml:space="preserve">4. Interest coverage = </t>
  </si>
  <si>
    <t xml:space="preserve">5. Fixed charge coverage = </t>
  </si>
  <si>
    <t xml:space="preserve">6. Financial leverage = </t>
  </si>
  <si>
    <t>payables turnover</t>
  </si>
  <si>
    <t>revenue - COGS</t>
  </si>
  <si>
    <t xml:space="preserve">Gross profit margin (GPM) = </t>
  </si>
  <si>
    <t xml:space="preserve">Gross profit margin 
(GPM) </t>
  </si>
  <si>
    <t xml:space="preserve">1 - </t>
  </si>
  <si>
    <t>1 - GPМ%</t>
  </si>
  <si>
    <t xml:space="preserve">Revenue </t>
  </si>
  <si>
    <t>Account</t>
  </si>
  <si>
    <t>Description</t>
  </si>
  <si>
    <t>Type 1</t>
  </si>
  <si>
    <t>Type 2</t>
  </si>
  <si>
    <t>Type 3</t>
  </si>
  <si>
    <t>Type 4</t>
  </si>
  <si>
    <t>p</t>
  </si>
  <si>
    <t>Equity</t>
  </si>
  <si>
    <t>Additional reserves</t>
  </si>
  <si>
    <t>a</t>
  </si>
  <si>
    <t>Land</t>
  </si>
  <si>
    <t>Buldings</t>
  </si>
  <si>
    <t xml:space="preserve">Office and other equipment </t>
  </si>
  <si>
    <t>Acuisition of assets</t>
  </si>
  <si>
    <t>Depreciation of tangible asstes</t>
  </si>
  <si>
    <t>Corporate tax</t>
  </si>
  <si>
    <t>VAT Purchases</t>
  </si>
  <si>
    <t>VAT Sales</t>
  </si>
  <si>
    <t>VAT to be paid</t>
  </si>
  <si>
    <t>Liabilities to social security payments</t>
  </si>
  <si>
    <t>Insurances</t>
  </si>
  <si>
    <t>Cash &amp; cash equivalents</t>
  </si>
  <si>
    <t>Cash in BGN</t>
  </si>
  <si>
    <t>Bank account in BGN</t>
  </si>
  <si>
    <t>Bank account in foreign currency</t>
  </si>
  <si>
    <t xml:space="preserve">Materials and consumables </t>
  </si>
  <si>
    <t>External services</t>
  </si>
  <si>
    <t>Depreciation and amortization costs</t>
  </si>
  <si>
    <t>Salaries</t>
  </si>
  <si>
    <t>Main activity costs</t>
  </si>
  <si>
    <t>Financial costs</t>
  </si>
  <si>
    <t>Deffered costs</t>
  </si>
  <si>
    <t>Sales</t>
  </si>
  <si>
    <t>Deffered income</t>
  </si>
  <si>
    <t>Other income</t>
  </si>
  <si>
    <t>Finance income</t>
  </si>
  <si>
    <t>101</t>
  </si>
  <si>
    <t>ОСНОВЕН КАПИТАЛ</t>
  </si>
  <si>
    <t>111</t>
  </si>
  <si>
    <t>ОБЩИ РЕЗЕРВИ</t>
  </si>
  <si>
    <t>Преотстъпен ДПЧ</t>
  </si>
  <si>
    <t>117</t>
  </si>
  <si>
    <t>ДОПЪЛНИТЕЛНИ РЕЗЕРВИ</t>
  </si>
  <si>
    <t>122</t>
  </si>
  <si>
    <t>НЕРАЗПР.ПЕЧАЛБА ОТ МИН.Г.</t>
  </si>
  <si>
    <t>123</t>
  </si>
  <si>
    <t>ПЕЧАЛБИ И ЗАГУБИ ОТ ТЕК.Г</t>
  </si>
  <si>
    <t>ФИНАНСИРАНЕ ЗА ДМА</t>
  </si>
  <si>
    <t>МИГ BG16RFOP002-2.033-006-C01</t>
  </si>
  <si>
    <t>BG16RFOP002-2.040-0587-C01</t>
  </si>
  <si>
    <t>BG-RRP-3.004-1929-C01</t>
  </si>
  <si>
    <t>офърдраф евро 22371207</t>
  </si>
  <si>
    <t>ОВЪРДРАФТ № 2 - 28347945</t>
  </si>
  <si>
    <t>евро - ивест. № 1/ 21639620</t>
  </si>
  <si>
    <t>евро - инвест. № 2 / 22378503</t>
  </si>
  <si>
    <t>ИНВЕСТИЦИОНЕН - 23514284 ПРОЕК</t>
  </si>
  <si>
    <t>ИНВ. КРЕДИТ № 25332993</t>
  </si>
  <si>
    <t>ИНВЕСТИЦИОНЕН - 26305883 РОБОТ</t>
  </si>
  <si>
    <t>ПРОЕКТ BG16RFOP002-2=0587-C01</t>
  </si>
  <si>
    <t>НИКОЛАЙ СЕВЕРИНОВ ТОПАЛОВ</t>
  </si>
  <si>
    <t>201</t>
  </si>
  <si>
    <t>ЗЕМИ,ГОРИ И ТР.НАСАЖДЕНИЯ</t>
  </si>
  <si>
    <t>203</t>
  </si>
  <si>
    <t>СГРАДИ</t>
  </si>
  <si>
    <t>204</t>
  </si>
  <si>
    <t>МАШИНИ,СЪОРЪЖ.И ОБОРУДВ.</t>
  </si>
  <si>
    <t>205</t>
  </si>
  <si>
    <t>ТРАНСПОРТНИ СРЕДСТВА</t>
  </si>
  <si>
    <t>206</t>
  </si>
  <si>
    <t>СТОПАНСКИ ИНВЕНТАР</t>
  </si>
  <si>
    <t>НОВО ХАЛЕ</t>
  </si>
  <si>
    <t>СКЛАД ГОТОВА ПРОДУКЦИЯ</t>
  </si>
  <si>
    <t>ДРОБОМЕТНА МАШИНА OWT-400A</t>
  </si>
  <si>
    <t>НОВ ТРАФОПОСТ</t>
  </si>
  <si>
    <t>СТЕНД ЗА ИЗПИТВАНЕ</t>
  </si>
  <si>
    <t>ГАЗОИЗГРАЖДАНЕ</t>
  </si>
  <si>
    <t>BG16RFOP002-2.001-0986-C01</t>
  </si>
  <si>
    <t>BG16RFOP002-2.033-0006-С01 МИГ</t>
  </si>
  <si>
    <t>214</t>
  </si>
  <si>
    <t>ПРОГРАМНИ ПРОДУКТИ</t>
  </si>
  <si>
    <t>ИНТЕРКАР ООД</t>
  </si>
  <si>
    <t>АМОРТИЗАЦИЯ НА 203</t>
  </si>
  <si>
    <t>АМОРТИЗАЦИЯ НА 204</t>
  </si>
  <si>
    <t>АМОРТИЗАЦИЯ НА 205</t>
  </si>
  <si>
    <t>АМОРТИЗАЦИЯ НА 206</t>
  </si>
  <si>
    <t>АМОРТИЗАЦИЯ НА 214</t>
  </si>
  <si>
    <t>МАТЕРИАЛИ - ЦЕНТРАЛЕН СКЛАД</t>
  </si>
  <si>
    <t>МАТЕРИАЛИ - ЦЕХ ПРОИЗВОДСТВО</t>
  </si>
  <si>
    <t>303</t>
  </si>
  <si>
    <t>ПРОДУКЦИЯ</t>
  </si>
  <si>
    <t>401</t>
  </si>
  <si>
    <t>ДОСТАВЧИЦИ</t>
  </si>
  <si>
    <t>402</t>
  </si>
  <si>
    <t>ДОСТАВЧИЦИ ПО АВАНСИ</t>
  </si>
  <si>
    <t>БЯЛО ЕООД - по проект</t>
  </si>
  <si>
    <t>АТРИ РОБОТИКС ЕООД</t>
  </si>
  <si>
    <t>ЕВРОМАРКЕТ БРД ЕООД</t>
  </si>
  <si>
    <t>БАЛКАНКАР - РЕКОРД АД</t>
  </si>
  <si>
    <t>БУЛМАКМЕТАЛ ООД</t>
  </si>
  <si>
    <t>ЯМАЗАКИ МАЗАК СЕНТРЪЛ УНГАРИЯ</t>
  </si>
  <si>
    <t>BG16RFOP002-2.033-0006 МИГ</t>
  </si>
  <si>
    <t>BG16RFOP002-2.001-0986-С01</t>
  </si>
  <si>
    <t>411</t>
  </si>
  <si>
    <t>КЛИЕНТИ</t>
  </si>
  <si>
    <t>412</t>
  </si>
  <si>
    <t>КЛИЕНТИ ПО АВАНСИ</t>
  </si>
  <si>
    <t>ЗАПЛАТИ</t>
  </si>
  <si>
    <t>НЕ ПОЛЗВАН ОТПУСК</t>
  </si>
  <si>
    <t>ГРАЖДАНСКИ ДОГОВОРИ</t>
  </si>
  <si>
    <t>445</t>
  </si>
  <si>
    <t>ПРИСЪДЕНИ ВЗЕМАНИЯ</t>
  </si>
  <si>
    <t>Данък сгради</t>
  </si>
  <si>
    <t>ТБО</t>
  </si>
  <si>
    <t>Такса МПС</t>
  </si>
  <si>
    <t>Данък в/у печалбата</t>
  </si>
  <si>
    <t>Данък в/у соц. р-ди ЗКПО</t>
  </si>
  <si>
    <t>Данък в/у предст.р-ди</t>
  </si>
  <si>
    <t>Дан. експл.автомобил</t>
  </si>
  <si>
    <t>НАЧИСЛЕН ДДС ЗА ПОКУПКИ</t>
  </si>
  <si>
    <t>НАЧИСЛЕН ДДС ЗА ПРОДАЖБИ</t>
  </si>
  <si>
    <t>ДДС ЗА ВЪЗСТАНОВЯВАНЕ</t>
  </si>
  <si>
    <t>ДДС ЗА ВНАСЯНЕ</t>
  </si>
  <si>
    <t>ДОФЛ по тр. договор</t>
  </si>
  <si>
    <t>Авансов ДОФЛ</t>
  </si>
  <si>
    <t>Разчет с фонд Пенсии</t>
  </si>
  <si>
    <t>Труд.злоп.и проф.болест</t>
  </si>
  <si>
    <t>Общо зобол.и майчинство</t>
  </si>
  <si>
    <t>Разчет с ФПКБ</t>
  </si>
  <si>
    <t>Разчет със здр.осиг.</t>
  </si>
  <si>
    <t>Фонд Универсален</t>
  </si>
  <si>
    <t>ОСИГ. ГВРС</t>
  </si>
  <si>
    <t>ОСИГ. ВНОСКИ ПО ГР. ДОГОВОР</t>
  </si>
  <si>
    <t>ДОО НЕ ПОЛЗВАН ОТПУСК</t>
  </si>
  <si>
    <t>495</t>
  </si>
  <si>
    <t>РАЗЧЕТИ ПО ЗАСТРАХОВАНЕ</t>
  </si>
  <si>
    <t>498</t>
  </si>
  <si>
    <t>ДРУГИ ДЕБИТОРИ</t>
  </si>
  <si>
    <t>499</t>
  </si>
  <si>
    <t>ДРУГИ КРЕДИТОРИ</t>
  </si>
  <si>
    <t>501</t>
  </si>
  <si>
    <t>КАСА В ЛЕВОВЕ</t>
  </si>
  <si>
    <t>503</t>
  </si>
  <si>
    <t>РАЗПЛ.С/КА В ЛЕВОВЕ</t>
  </si>
  <si>
    <t>504</t>
  </si>
  <si>
    <t>РАЗПЛ.С/КА ВЪВ ВАЛУТА</t>
  </si>
  <si>
    <t>Суровини и материали</t>
  </si>
  <si>
    <t>Ел. енергия</t>
  </si>
  <si>
    <t>Горива и см. м-ли</t>
  </si>
  <si>
    <t>Вода</t>
  </si>
  <si>
    <t>Резервни части</t>
  </si>
  <si>
    <t>КАНЦЕЛАРСКИ МАТЕРИАЛИ</t>
  </si>
  <si>
    <t>Други</t>
  </si>
  <si>
    <t>Външ.усл.за осн. пр.</t>
  </si>
  <si>
    <t>Телефонни разговори</t>
  </si>
  <si>
    <t>Пощенски разходи</t>
  </si>
  <si>
    <t>Данъци и такси</t>
  </si>
  <si>
    <t>Застраховки</t>
  </si>
  <si>
    <t>Транспортни услуги</t>
  </si>
  <si>
    <t>КОМИСИОННИ</t>
  </si>
  <si>
    <t>Реклама</t>
  </si>
  <si>
    <t>Неподлеж.на разпределение</t>
  </si>
  <si>
    <t>Подлеж. на разпределение</t>
  </si>
  <si>
    <t>ПО ДОГОВОР</t>
  </si>
  <si>
    <t>БОЛНИЧНИ</t>
  </si>
  <si>
    <t>ПО ГРАЖДАНСКИ ДОГОВОР</t>
  </si>
  <si>
    <t>ПЕНСИИ</t>
  </si>
  <si>
    <t>Общо забол.и майчинство</t>
  </si>
  <si>
    <t>ФОНД ПКБ</t>
  </si>
  <si>
    <t>Здравно осигуряване</t>
  </si>
  <si>
    <t>Разх.Фонд Универсален</t>
  </si>
  <si>
    <t>Соц.надбавки и помощи</t>
  </si>
  <si>
    <t>Временна нетрудоспособнот</t>
  </si>
  <si>
    <t>609</t>
  </si>
  <si>
    <t>ДРУГИ РАЗХОДИ</t>
  </si>
  <si>
    <t>Командировки</t>
  </si>
  <si>
    <t>Представителни разходи</t>
  </si>
  <si>
    <t>Изложби и панаири</t>
  </si>
  <si>
    <t>Глоби и неустойки</t>
  </si>
  <si>
    <t>РАЗХ.ЗА ОСН.ДЕЙНОСТ</t>
  </si>
  <si>
    <t>РАЗХОДИ ПО ЗВЕНА И КО</t>
  </si>
  <si>
    <t>612</t>
  </si>
  <si>
    <t>РАЗХ.ЗА СПОМАГ.ДЕЙНОСТ</t>
  </si>
  <si>
    <t>613</t>
  </si>
  <si>
    <t>РАЗХ.ЗА БЪДЕЩИ ПЕРИОДИ</t>
  </si>
  <si>
    <t>614</t>
  </si>
  <si>
    <t>РАЗХ.ЗА ОРГ.И УПРАВЛЕНИЕ</t>
  </si>
  <si>
    <t>621</t>
  </si>
  <si>
    <t>РАЗХ.ЗА ЛИХВИ</t>
  </si>
  <si>
    <t>624</t>
  </si>
  <si>
    <t>РАЗХ.ПО ВАЛУТНИ ОПЕРАЦИИ</t>
  </si>
  <si>
    <t>629</t>
  </si>
  <si>
    <t>ДР.ФИНАНСОВИ РАЗХОДИ</t>
  </si>
  <si>
    <t>692</t>
  </si>
  <si>
    <t>ГЛОБИ И НЕУСТОЙКИ</t>
  </si>
  <si>
    <t>701</t>
  </si>
  <si>
    <t>ПОСТ.ОТ ПРОД.НА ПРОДУКЦИЯ</t>
  </si>
  <si>
    <t>703</t>
  </si>
  <si>
    <t>ПОСТ.ОТ ПРОД.НА УСЛУГИ</t>
  </si>
  <si>
    <t>704</t>
  </si>
  <si>
    <t>ПРИХОДИ ЗА БЪДЕЩИ ПЕРИОДИ</t>
  </si>
  <si>
    <t>705</t>
  </si>
  <si>
    <t>ПРИХОДИ ОТ ФИНАНСИРАНИЯ</t>
  </si>
  <si>
    <t>709</t>
  </si>
  <si>
    <t>ПРИХ.ОТ ДР.ПРОДАЖБИ</t>
  </si>
  <si>
    <t>721</t>
  </si>
  <si>
    <t>ПРИХОДИ ОТ ЛИХВИ</t>
  </si>
  <si>
    <t>724</t>
  </si>
  <si>
    <t>ПРИХ.ОТ ВАЛУТНИ ОПЕРАЦИИ</t>
  </si>
  <si>
    <t>799</t>
  </si>
  <si>
    <t>ДРУГИ ИЗВЪНРЕДНИ ПРИХОДИ</t>
  </si>
  <si>
    <t>1161</t>
  </si>
  <si>
    <t>1321</t>
  </si>
  <si>
    <t>1322</t>
  </si>
  <si>
    <t>1323</t>
  </si>
  <si>
    <t>1511</t>
  </si>
  <si>
    <t>1512</t>
  </si>
  <si>
    <t>1521</t>
  </si>
  <si>
    <t>1522</t>
  </si>
  <si>
    <t>1523</t>
  </si>
  <si>
    <t>1524</t>
  </si>
  <si>
    <t>1525</t>
  </si>
  <si>
    <t>1526</t>
  </si>
  <si>
    <t>1591</t>
  </si>
  <si>
    <t>2071</t>
  </si>
  <si>
    <t>2072</t>
  </si>
  <si>
    <t>2073</t>
  </si>
  <si>
    <t>2074</t>
  </si>
  <si>
    <t>2075</t>
  </si>
  <si>
    <t>2076</t>
  </si>
  <si>
    <t>2081</t>
  </si>
  <si>
    <t>2082</t>
  </si>
  <si>
    <t>2083</t>
  </si>
  <si>
    <t>2084</t>
  </si>
  <si>
    <t>2251</t>
  </si>
  <si>
    <t>2413</t>
  </si>
  <si>
    <t>2414</t>
  </si>
  <si>
    <t>2415</t>
  </si>
  <si>
    <t>2416</t>
  </si>
  <si>
    <t>2418</t>
  </si>
  <si>
    <t>2424</t>
  </si>
  <si>
    <t>3021</t>
  </si>
  <si>
    <t>4031</t>
  </si>
  <si>
    <t>4032</t>
  </si>
  <si>
    <t>4033</t>
  </si>
  <si>
    <t>4035</t>
  </si>
  <si>
    <t>4036</t>
  </si>
  <si>
    <t>4037</t>
  </si>
  <si>
    <t>4038</t>
  </si>
  <si>
    <t>4039</t>
  </si>
  <si>
    <t>4041</t>
  </si>
  <si>
    <t>4042</t>
  </si>
  <si>
    <t>4043</t>
  </si>
  <si>
    <t>4045</t>
  </si>
  <si>
    <t>4046</t>
  </si>
  <si>
    <t>4047</t>
  </si>
  <si>
    <t>4048</t>
  </si>
  <si>
    <t>4049</t>
  </si>
  <si>
    <t>4211</t>
  </si>
  <si>
    <t>4212</t>
  </si>
  <si>
    <t>4213</t>
  </si>
  <si>
    <t>4511</t>
  </si>
  <si>
    <t>4512</t>
  </si>
  <si>
    <t>4513</t>
  </si>
  <si>
    <t>4521</t>
  </si>
  <si>
    <t>4522</t>
  </si>
  <si>
    <t>4523</t>
  </si>
  <si>
    <t>4524</t>
  </si>
  <si>
    <t>4531</t>
  </si>
  <si>
    <t>4532</t>
  </si>
  <si>
    <t>4538</t>
  </si>
  <si>
    <t>4539</t>
  </si>
  <si>
    <t>4541</t>
  </si>
  <si>
    <t>4542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</si>
  <si>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</si>
  <si>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</si>
  <si>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</si>
  <si>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</si>
  <si>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</si>
  <si>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</si>
  <si>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</si>
  <si>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</si>
  <si>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</si>
  <si>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6011</t>
  </si>
  <si>
    <t>6012</t>
  </si>
  <si>
    <t>6013</t>
  </si>
  <si>
    <t>6014</t>
  </si>
  <si>
    <t>6015</t>
  </si>
  <si>
    <t>6016</t>
  </si>
  <si>
    <t>6019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</si>
  <si>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</si>
  <si>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</si>
  <si>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</si>
  <si>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</si>
  <si>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</si>
  <si>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</si>
  <si>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</si>
  <si>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</si>
  <si>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</si>
  <si>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6031</t>
  </si>
  <si>
    <t>6032</t>
  </si>
  <si>
    <t>6041</t>
  </si>
  <si>
    <t>6042</t>
  </si>
  <si>
    <t>6043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</si>
  <si>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</si>
  <si>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</si>
  <si>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</si>
  <si>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</si>
  <si>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</si>
  <si>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</si>
  <si>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</si>
  <si>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</si>
  <si>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</si>
  <si>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6091</t>
  </si>
  <si>
    <t>6092</t>
  </si>
  <si>
    <t>6093</t>
  </si>
  <si>
    <t>6094</t>
  </si>
  <si>
    <t>6099</t>
  </si>
  <si>
    <t>61111</t>
  </si>
  <si>
    <t>61122</t>
  </si>
  <si>
    <t>Production</t>
  </si>
  <si>
    <t>Advances to suppliers</t>
  </si>
  <si>
    <t>Project suppliers</t>
  </si>
  <si>
    <t>Project advances</t>
  </si>
  <si>
    <t>Advances from clients</t>
  </si>
  <si>
    <t>Social security contributions</t>
  </si>
  <si>
    <t>Auxiliary activity costs</t>
  </si>
  <si>
    <t>Revenue from financing</t>
  </si>
  <si>
    <t>General reserves</t>
  </si>
  <si>
    <t>Transport Vehicles</t>
  </si>
  <si>
    <t>Machines and equipment</t>
  </si>
  <si>
    <t>Machines purchased by project</t>
  </si>
  <si>
    <t>Software</t>
  </si>
  <si>
    <t>Finance Analisys --&gt;</t>
  </si>
  <si>
    <t>Granted loans</t>
  </si>
  <si>
    <t>Depreciation of intangible asstes</t>
  </si>
  <si>
    <t>Local customers</t>
  </si>
  <si>
    <t>Liabilities to civil contracts</t>
  </si>
  <si>
    <t>Liabilities to municipalities</t>
  </si>
  <si>
    <t>VAT Refund</t>
  </si>
  <si>
    <t>Other receivables</t>
  </si>
  <si>
    <t>Other debotors</t>
  </si>
  <si>
    <t>Other liabilities</t>
  </si>
  <si>
    <t>OB Dt</t>
  </si>
  <si>
    <t>OB Kt</t>
  </si>
  <si>
    <t>MDT Dt</t>
  </si>
  <si>
    <t>MDT Kt</t>
  </si>
  <si>
    <t>CB Dt</t>
  </si>
  <si>
    <t>CB Kt</t>
  </si>
  <si>
    <t>2018</t>
  </si>
  <si>
    <t>2019</t>
  </si>
  <si>
    <t>Balance Sheet</t>
  </si>
  <si>
    <t>Kirkovo Ltd</t>
  </si>
  <si>
    <t>Trial Balance Mapping As at 31st December 2019</t>
  </si>
  <si>
    <t>BS Reconciliation As at 31st December 2019</t>
  </si>
  <si>
    <t>Trial Balance Mapping As at 31st December 2021</t>
  </si>
  <si>
    <t>CHOE Mapping  As at 31.12.2019</t>
  </si>
  <si>
    <t>CHOE Mapping  As at 31.12.2021</t>
  </si>
  <si>
    <t>AFS Reconciliation --&gt;</t>
  </si>
  <si>
    <t>Depreciation of 203</t>
  </si>
  <si>
    <t>Depreciation of 204</t>
  </si>
  <si>
    <t>Depreciation of 205</t>
  </si>
  <si>
    <t>Depreciation of 206</t>
  </si>
  <si>
    <t>Depreciation of asstes by project</t>
  </si>
  <si>
    <t>ПРЕДОСТАВЕНИ ЗАЕМИ В ЛЕВА / ИНТЕРКАР ООД</t>
  </si>
  <si>
    <t>Non-Current Assets</t>
  </si>
  <si>
    <t>Currents Assets</t>
  </si>
  <si>
    <t>Inventrories</t>
  </si>
  <si>
    <t>Trade Receivables</t>
  </si>
  <si>
    <t>Financial assets</t>
  </si>
  <si>
    <t>Adjudicated Receivables</t>
  </si>
  <si>
    <t>Special Reserves</t>
  </si>
  <si>
    <t>Current financial result</t>
  </si>
  <si>
    <t>Current liablilities</t>
  </si>
  <si>
    <t>Short term debt - overdraft 2</t>
  </si>
  <si>
    <t>Long-term debt - investment loan</t>
  </si>
  <si>
    <t>Other current liabilities - Nikolay</t>
  </si>
  <si>
    <t>Long term debt - project financing</t>
  </si>
  <si>
    <t>Short term debt - overdraft 3</t>
  </si>
  <si>
    <t>Trade payables</t>
  </si>
  <si>
    <t>Tax Payables</t>
  </si>
  <si>
    <t>Employee Income tax</t>
  </si>
  <si>
    <t>Social security payables</t>
  </si>
  <si>
    <t>Future periods financing</t>
  </si>
  <si>
    <t>Office and other equipment</t>
  </si>
  <si>
    <t>2020</t>
  </si>
  <si>
    <t>2021</t>
  </si>
  <si>
    <t>BS Reconciliation As at 31st December 2021</t>
  </si>
  <si>
    <t>Tax Receivables</t>
  </si>
  <si>
    <t>Tax receivables</t>
  </si>
  <si>
    <t xml:space="preserve">Short term debt </t>
  </si>
  <si>
    <t>Short term debt</t>
  </si>
  <si>
    <t>BS Reconciliation As at 31st December 2023</t>
  </si>
  <si>
    <t>CHOE Mapping  As at 31.12.2023</t>
  </si>
  <si>
    <t>Trial Balance Mapping As at 31st December 2023</t>
  </si>
  <si>
    <t>2022</t>
  </si>
  <si>
    <t>2023</t>
  </si>
  <si>
    <t>Last Year Actuals</t>
  </si>
  <si>
    <t>Actuals</t>
  </si>
  <si>
    <t>in 000' BGN</t>
  </si>
  <si>
    <t>EBITDA</t>
  </si>
  <si>
    <t>Cash</t>
  </si>
  <si>
    <t>Inventories</t>
  </si>
  <si>
    <t>Project and other advances</t>
  </si>
  <si>
    <t>Intantangible assets</t>
  </si>
  <si>
    <t>Tax and other payables</t>
  </si>
  <si>
    <t>Tax and other receivables</t>
  </si>
  <si>
    <t>Trade receivables</t>
  </si>
  <si>
    <t>Retained profit</t>
  </si>
  <si>
    <t>Client advances</t>
  </si>
  <si>
    <t xml:space="preserve"> Deviation</t>
  </si>
  <si>
    <t>%</t>
  </si>
  <si>
    <t>∆</t>
  </si>
  <si>
    <t>Other revenue</t>
  </si>
  <si>
    <t>Finance revenue</t>
  </si>
  <si>
    <t>Profit &amp; Loss</t>
  </si>
  <si>
    <t>Project financing revenue</t>
  </si>
  <si>
    <t>Depreciation &amp; Amortization  (D&amp;A)</t>
  </si>
  <si>
    <t>Payroll and social expenses</t>
  </si>
  <si>
    <t>as a % of Sales revenue</t>
  </si>
  <si>
    <t>EBITDA Margin (as a % of Total Revenue)</t>
  </si>
  <si>
    <t>EBT Margin (as a % of Total Revenue)</t>
  </si>
  <si>
    <t>NI Margin (As a % of Total revenue)</t>
  </si>
  <si>
    <t>Average for the period</t>
  </si>
  <si>
    <t>Summary of Performance</t>
  </si>
  <si>
    <t>General Forecast --&gt;</t>
  </si>
  <si>
    <t>GP Margin (as a % of Total Revenue)</t>
  </si>
  <si>
    <t>Kircovo Ltd</t>
  </si>
  <si>
    <t>Financial analysis</t>
  </si>
  <si>
    <t>and forecasting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</si>
</sst>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%"/>
    <numFmt numFmtId="168" formatCode="_(* #,##0.0_);_(* \(#,##0.0\);_(* &quot;-&quot;??_);_(@_)"/>
    <numFmt numFmtId="169" formatCode="_-* #,##0.00_-;\-* #,##0.00_-;_-* &quot;-&quot;_-;_-@_-"/>
    <numFmt numFmtId="170" formatCode="_(* #,##0.00_);_(* \(#,##0.00\);_(* &quot;-&quot;_);_(@_)"/>
    <numFmt numFmtId="171" formatCode="#\ ##0"/>
    <numFmt numFmtId="172" formatCode="_(* #,##0.000_);_(* \(#,##0.000\);_(* &quot;-&quot;??_);_(@_)"/>
    <numFmt numFmtId="173" formatCode="0.000%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10"/>
      <color theme="0"/>
      <name val="Calibri"/>
      <family val="2"/>
      <scheme val="minor"/>
    </font>
    <font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theme="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8"/>
      <name val="Calibri"/>
      <family val="2"/>
      <charset val="204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color theme="1"/>
      <name val="Arial"/>
      <family val="2"/>
    </font>
    <font>
      <b/>
      <sz val="40"/>
      <color rgb="FF002060"/>
      <name val="Arial"/>
      <family val="2"/>
      <charset val="204"/>
    </font>
    <font>
      <sz val="10"/>
      <color rgb="FF00206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3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/>
    <xf numFmtId="164" fontId="2" fillId="0" borderId="0" xfId="0" applyNumberFormat="1" applyFont="1" applyAlignment="1">
      <alignment horizontal="right" vertical="center" wrapText="1"/>
    </xf>
    <xf numFmtId="9" fontId="3" fillId="0" borderId="0" xfId="1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6" fillId="2" borderId="0" xfId="0" applyFont="1" applyFill="1"/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164" fontId="2" fillId="0" borderId="6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2" xfId="0" applyNumberFormat="1" applyFont="1" applyBorder="1"/>
    <xf numFmtId="0" fontId="3" fillId="0" borderId="7" xfId="0" applyFont="1" applyBorder="1" applyAlignment="1">
      <alignment horizontal="center"/>
    </xf>
    <xf numFmtId="165" fontId="3" fillId="0" borderId="14" xfId="0" applyNumberFormat="1" applyFont="1" applyBorder="1"/>
    <xf numFmtId="164" fontId="3" fillId="0" borderId="12" xfId="0" applyNumberFormat="1" applyFont="1" applyBorder="1"/>
    <xf numFmtId="0" fontId="3" fillId="0" borderId="13" xfId="0" applyFont="1" applyBorder="1"/>
    <xf numFmtId="0" fontId="2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165" fontId="2" fillId="0" borderId="14" xfId="0" applyNumberFormat="1" applyFont="1" applyBorder="1"/>
    <xf numFmtId="0" fontId="3" fillId="0" borderId="15" xfId="0" applyFont="1" applyBorder="1" applyAlignment="1">
      <alignment horizontal="center"/>
    </xf>
    <xf numFmtId="165" fontId="3" fillId="0" borderId="12" xfId="0" applyNumberFormat="1" applyFont="1" applyBorder="1"/>
    <xf numFmtId="164" fontId="3" fillId="0" borderId="2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9" fontId="3" fillId="0" borderId="13" xfId="1" applyFont="1" applyBorder="1"/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166" fontId="3" fillId="0" borderId="0" xfId="2" applyNumberFormat="1" applyFont="1"/>
    <xf numFmtId="166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0" fontId="2" fillId="0" borderId="0" xfId="0" applyFont="1"/>
    <xf numFmtId="9" fontId="7" fillId="0" borderId="0" xfId="1" applyFont="1"/>
    <xf numFmtId="167" fontId="3" fillId="0" borderId="0" xfId="1" applyNumberFormat="1" applyFont="1"/>
    <xf numFmtId="0" fontId="3" fillId="3" borderId="0" xfId="0" applyFont="1" applyFill="1"/>
    <xf numFmtId="167" fontId="7" fillId="0" borderId="0" xfId="0" applyNumberFormat="1" applyFont="1"/>
    <xf numFmtId="167" fontId="3" fillId="3" borderId="0" xfId="1" applyNumberFormat="1" applyFont="1" applyFill="1"/>
    <xf numFmtId="167" fontId="7" fillId="3" borderId="0" xfId="0" applyNumberFormat="1" applyFont="1" applyFill="1"/>
    <xf numFmtId="166" fontId="3" fillId="3" borderId="0" xfId="2" applyNumberFormat="1" applyFont="1" applyFill="1"/>
    <xf numFmtId="9" fontId="7" fillId="3" borderId="0" xfId="0" applyNumberFormat="1" applyFont="1" applyFill="1"/>
    <xf numFmtId="166" fontId="3" fillId="3" borderId="0" xfId="0" applyNumberFormat="1" applyFont="1" applyFill="1"/>
    <xf numFmtId="9" fontId="7" fillId="3" borderId="0" xfId="1" applyFont="1" applyFill="1"/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5" fillId="0" borderId="6" xfId="0" applyFont="1" applyBorder="1" applyAlignment="1">
      <alignment horizontal="center"/>
    </xf>
    <xf numFmtId="168" fontId="3" fillId="0" borderId="0" xfId="2" applyNumberFormat="1" applyFont="1"/>
    <xf numFmtId="168" fontId="5" fillId="0" borderId="0" xfId="2" applyNumberFormat="1" applyFont="1" applyBorder="1"/>
    <xf numFmtId="0" fontId="3" fillId="0" borderId="11" xfId="0" applyFont="1" applyBorder="1"/>
    <xf numFmtId="9" fontId="5" fillId="0" borderId="14" xfId="1" applyFont="1" applyBorder="1"/>
    <xf numFmtId="9" fontId="5" fillId="0" borderId="16" xfId="1" applyFont="1" applyBorder="1"/>
    <xf numFmtId="9" fontId="3" fillId="7" borderId="7" xfId="1" applyFont="1" applyFill="1" applyBorder="1"/>
    <xf numFmtId="9" fontId="3" fillId="7" borderId="0" xfId="1" applyFont="1" applyFill="1" applyBorder="1"/>
    <xf numFmtId="10" fontId="3" fillId="0" borderId="0" xfId="1" applyNumberFormat="1" applyFont="1"/>
    <xf numFmtId="0" fontId="11" fillId="0" borderId="0" xfId="0" applyFont="1"/>
    <xf numFmtId="0" fontId="0" fillId="10" borderId="0" xfId="0" applyFill="1"/>
    <xf numFmtId="0" fontId="12" fillId="10" borderId="0" xfId="0" applyFont="1" applyFill="1"/>
    <xf numFmtId="0" fontId="11" fillId="0" borderId="0" xfId="0" applyFont="1" applyAlignment="1">
      <alignment horizont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1" fontId="14" fillId="9" borderId="0" xfId="0" applyNumberFormat="1" applyFont="1" applyFill="1"/>
    <xf numFmtId="0" fontId="14" fillId="9" borderId="0" xfId="0" applyFont="1" applyFill="1"/>
    <xf numFmtId="0" fontId="11" fillId="11" borderId="0" xfId="0" applyFont="1" applyFill="1" applyAlignment="1">
      <alignment horizontal="center"/>
    </xf>
    <xf numFmtId="0" fontId="11" fillId="11" borderId="0" xfId="0" applyFont="1" applyFill="1" applyAlignment="1">
      <alignment horizontal="left"/>
    </xf>
    <xf numFmtId="0" fontId="15" fillId="9" borderId="0" xfId="0" applyFont="1" applyFill="1" applyAlignment="1">
      <alignment horizontal="center"/>
    </xf>
    <xf numFmtId="169" fontId="11" fillId="0" borderId="0" xfId="2" applyNumberFormat="1" applyFont="1" applyBorder="1"/>
    <xf numFmtId="0" fontId="15" fillId="9" borderId="16" xfId="0" applyFont="1" applyFill="1" applyBorder="1" applyAlignment="1">
      <alignment horizontal="center"/>
    </xf>
    <xf numFmtId="169" fontId="11" fillId="0" borderId="16" xfId="2" applyNumberFormat="1" applyFont="1" applyBorder="1"/>
    <xf numFmtId="165" fontId="11" fillId="0" borderId="0" xfId="2" applyFont="1" applyBorder="1"/>
    <xf numFmtId="165" fontId="11" fillId="0" borderId="0" xfId="2" applyFont="1"/>
    <xf numFmtId="166" fontId="11" fillId="0" borderId="0" xfId="2" applyNumberFormat="1" applyFont="1"/>
    <xf numFmtId="166" fontId="0" fillId="0" borderId="0" xfId="2" applyNumberFormat="1" applyFont="1"/>
    <xf numFmtId="166" fontId="11" fillId="0" borderId="0" xfId="0" applyNumberFormat="1" applyFont="1"/>
    <xf numFmtId="1" fontId="13" fillId="10" borderId="0" xfId="0" applyNumberFormat="1" applyFont="1" applyFill="1" applyAlignment="1">
      <alignment horizontal="right"/>
    </xf>
    <xf numFmtId="0" fontId="11" fillId="10" borderId="0" xfId="0" applyFont="1" applyFill="1" applyAlignment="1">
      <alignment horizontal="left"/>
    </xf>
    <xf numFmtId="169" fontId="11" fillId="10" borderId="0" xfId="2" applyNumberFormat="1" applyFont="1" applyFill="1" applyBorder="1"/>
    <xf numFmtId="165" fontId="11" fillId="10" borderId="0" xfId="2" applyFont="1" applyFill="1" applyBorder="1"/>
    <xf numFmtId="165" fontId="11" fillId="10" borderId="0" xfId="2" applyFont="1" applyFill="1"/>
    <xf numFmtId="1" fontId="13" fillId="0" borderId="0" xfId="0" applyNumberFormat="1" applyFont="1"/>
    <xf numFmtId="166" fontId="11" fillId="0" borderId="0" xfId="0" applyNumberFormat="1" applyFont="1" applyAlignment="1">
      <alignment horizontal="left" indent="2"/>
    </xf>
    <xf numFmtId="169" fontId="11" fillId="10" borderId="16" xfId="2" applyNumberFormat="1" applyFont="1" applyFill="1" applyBorder="1"/>
    <xf numFmtId="0" fontId="13" fillId="0" borderId="0" xfId="0" applyFont="1"/>
    <xf numFmtId="165" fontId="13" fillId="10" borderId="0" xfId="2" applyFont="1" applyFill="1" applyBorder="1"/>
    <xf numFmtId="165" fontId="13" fillId="10" borderId="0" xfId="2" applyFont="1" applyFill="1"/>
    <xf numFmtId="166" fontId="11" fillId="0" borderId="0" xfId="2" applyNumberFormat="1" applyFont="1" applyAlignment="1">
      <alignment horizontal="center"/>
    </xf>
    <xf numFmtId="0" fontId="11" fillId="0" borderId="0" xfId="0" applyFont="1" applyAlignment="1">
      <alignment horizontal="left" indent="2"/>
    </xf>
    <xf numFmtId="0" fontId="11" fillId="0" borderId="0" xfId="0" applyFont="1" applyAlignment="1">
      <alignment horizontal="left" indent="3"/>
    </xf>
    <xf numFmtId="0" fontId="11" fillId="10" borderId="0" xfId="0" applyFont="1" applyFill="1" applyAlignment="1">
      <alignment horizontal="left" indent="2"/>
    </xf>
    <xf numFmtId="166" fontId="11" fillId="10" borderId="0" xfId="0" applyNumberFormat="1" applyFont="1" applyFill="1"/>
    <xf numFmtId="166" fontId="11" fillId="10" borderId="0" xfId="2" applyNumberFormat="1" applyFont="1" applyFill="1"/>
    <xf numFmtId="166" fontId="16" fillId="10" borderId="0" xfId="0" applyNumberFormat="1" applyFont="1" applyFill="1" applyAlignment="1">
      <alignment horizontal="center"/>
    </xf>
    <xf numFmtId="166" fontId="17" fillId="0" borderId="0" xfId="0" applyNumberFormat="1" applyFont="1"/>
    <xf numFmtId="0" fontId="17" fillId="0" borderId="0" xfId="0" applyFont="1" applyAlignment="1">
      <alignment horizontal="left" indent="2"/>
    </xf>
    <xf numFmtId="166" fontId="17" fillId="0" borderId="0" xfId="0" applyNumberFormat="1" applyFont="1" applyAlignment="1">
      <alignment horizontal="left" indent="2"/>
    </xf>
    <xf numFmtId="166" fontId="19" fillId="9" borderId="0" xfId="0" applyNumberFormat="1" applyFont="1" applyFill="1"/>
    <xf numFmtId="166" fontId="18" fillId="9" borderId="0" xfId="0" applyNumberFormat="1" applyFont="1" applyFill="1" applyAlignment="1">
      <alignment horizontal="center"/>
    </xf>
    <xf numFmtId="166" fontId="19" fillId="9" borderId="0" xfId="0" applyNumberFormat="1" applyFont="1" applyFill="1" applyAlignment="1">
      <alignment horizontal="center"/>
    </xf>
    <xf numFmtId="166" fontId="17" fillId="11" borderId="0" xfId="0" applyNumberFormat="1" applyFont="1" applyFill="1"/>
    <xf numFmtId="166" fontId="17" fillId="11" borderId="0" xfId="0" applyNumberFormat="1" applyFont="1" applyFill="1" applyAlignment="1">
      <alignment horizontal="left" indent="1"/>
    </xf>
    <xf numFmtId="166" fontId="17" fillId="11" borderId="0" xfId="0" applyNumberFormat="1" applyFont="1" applyFill="1" applyAlignment="1">
      <alignment horizontal="left"/>
    </xf>
    <xf numFmtId="166" fontId="17" fillId="12" borderId="0" xfId="0" applyNumberFormat="1" applyFont="1" applyFill="1"/>
    <xf numFmtId="164" fontId="2" fillId="0" borderId="1" xfId="0" applyNumberFormat="1" applyFont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/>
    </xf>
    <xf numFmtId="164" fontId="3" fillId="0" borderId="0" xfId="0" applyNumberFormat="1" applyFont="1" applyAlignment="1">
      <alignment wrapText="1"/>
    </xf>
    <xf numFmtId="164" fontId="3" fillId="0" borderId="1" xfId="0" applyNumberFormat="1" applyFont="1" applyBorder="1" applyAlignment="1">
      <alignment wrapText="1"/>
    </xf>
    <xf numFmtId="0" fontId="18" fillId="9" borderId="0" xfId="0" applyFont="1" applyFill="1"/>
    <xf numFmtId="166" fontId="17" fillId="10" borderId="0" xfId="0" applyNumberFormat="1" applyFont="1" applyFill="1"/>
    <xf numFmtId="0" fontId="17" fillId="10" borderId="0" xfId="0" applyFont="1" applyFill="1" applyAlignment="1">
      <alignment horizontal="left" indent="2"/>
    </xf>
    <xf numFmtId="0" fontId="17" fillId="11" borderId="0" xfId="0" applyFont="1" applyFill="1" applyAlignment="1">
      <alignment horizontal="left"/>
    </xf>
    <xf numFmtId="0" fontId="17" fillId="11" borderId="0" xfId="0" applyFont="1" applyFill="1" applyAlignment="1">
      <alignment horizontal="left" indent="1"/>
    </xf>
    <xf numFmtId="170" fontId="2" fillId="0" borderId="0" xfId="0" applyNumberFormat="1" applyFont="1" applyAlignment="1">
      <alignment horizontal="right" vertical="center" wrapText="1"/>
    </xf>
    <xf numFmtId="170" fontId="3" fillId="0" borderId="0" xfId="0" applyNumberFormat="1" applyFont="1" applyAlignment="1">
      <alignment horizontal="right" vertical="center" wrapText="1"/>
    </xf>
    <xf numFmtId="171" fontId="20" fillId="0" borderId="0" xfId="0" applyNumberFormat="1" applyFont="1" applyAlignment="1">
      <alignment horizontal="right"/>
    </xf>
    <xf numFmtId="10" fontId="13" fillId="0" borderId="4" xfId="1" applyNumberFormat="1" applyFont="1" applyBorder="1"/>
    <xf numFmtId="10" fontId="13" fillId="0" borderId="6" xfId="1" applyNumberFormat="1" applyFont="1" applyBorder="1"/>
    <xf numFmtId="10" fontId="13" fillId="0" borderId="7" xfId="1" applyNumberFormat="1" applyFont="1" applyBorder="1"/>
    <xf numFmtId="164" fontId="13" fillId="0" borderId="7" xfId="0" applyNumberFormat="1" applyFont="1" applyBorder="1"/>
    <xf numFmtId="164" fontId="13" fillId="0" borderId="0" xfId="0" applyNumberFormat="1" applyFont="1"/>
    <xf numFmtId="164" fontId="13" fillId="0" borderId="4" xfId="0" applyNumberFormat="1" applyFont="1" applyBorder="1"/>
    <xf numFmtId="164" fontId="13" fillId="0" borderId="6" xfId="0" applyNumberFormat="1" applyFont="1" applyBorder="1"/>
    <xf numFmtId="170" fontId="3" fillId="0" borderId="0" xfId="0" applyNumberFormat="1" applyFont="1" applyAlignment="1">
      <alignment horizontal="right" wrapText="1"/>
    </xf>
    <xf numFmtId="0" fontId="11" fillId="0" borderId="0" xfId="0" applyFont="1" applyAlignment="1">
      <alignment vertical="center" wrapText="1"/>
    </xf>
    <xf numFmtId="164" fontId="11" fillId="0" borderId="0" xfId="0" applyNumberFormat="1" applyFont="1" applyAlignment="1">
      <alignment horizontal="right" vertical="center" wrapText="1"/>
    </xf>
    <xf numFmtId="166" fontId="3" fillId="0" borderId="0" xfId="2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9" fontId="22" fillId="0" borderId="0" xfId="1" applyFont="1" applyAlignment="1">
      <alignment horizontal="right" vertical="center" wrapText="1"/>
    </xf>
    <xf numFmtId="10" fontId="13" fillId="0" borderId="0" xfId="1" applyNumberFormat="1" applyFont="1" applyBorder="1"/>
    <xf numFmtId="0" fontId="24" fillId="0" borderId="0" xfId="0" applyFont="1" applyAlignment="1">
      <alignment vertical="center" wrapText="1"/>
    </xf>
    <xf numFmtId="0" fontId="25" fillId="11" borderId="0" xfId="0" applyFont="1" applyFill="1" applyAlignment="1">
      <alignment vertical="center" wrapText="1"/>
    </xf>
    <xf numFmtId="0" fontId="25" fillId="11" borderId="0" xfId="0" applyFont="1" applyFill="1" applyAlignment="1">
      <alignment horizontal="center" vertical="center" wrapText="1"/>
    </xf>
    <xf numFmtId="9" fontId="25" fillId="11" borderId="0" xfId="1" applyFont="1" applyFill="1" applyAlignment="1">
      <alignment horizontal="right" vertical="center" wrapText="1"/>
    </xf>
    <xf numFmtId="0" fontId="13" fillId="11" borderId="0" xfId="0" applyFont="1" applyFill="1" applyAlignment="1">
      <alignment horizontal="center" vertical="center" wrapText="1"/>
    </xf>
    <xf numFmtId="9" fontId="25" fillId="11" borderId="0" xfId="1" applyFont="1" applyFill="1" applyBorder="1" applyAlignment="1">
      <alignment horizontal="right" vertical="center" wrapText="1"/>
    </xf>
    <xf numFmtId="165" fontId="13" fillId="0" borderId="14" xfId="0" applyNumberFormat="1" applyFont="1" applyBorder="1"/>
    <xf numFmtId="166" fontId="2" fillId="0" borderId="14" xfId="0" applyNumberFormat="1" applyFont="1" applyBorder="1"/>
    <xf numFmtId="166" fontId="3" fillId="0" borderId="15" xfId="0" applyNumberFormat="1" applyFont="1" applyBorder="1"/>
    <xf numFmtId="166" fontId="3" fillId="0" borderId="11" xfId="0" applyNumberFormat="1" applyFont="1" applyBorder="1"/>
    <xf numFmtId="166" fontId="3" fillId="0" borderId="12" xfId="0" applyNumberFormat="1" applyFont="1" applyBorder="1"/>
    <xf numFmtId="166" fontId="13" fillId="0" borderId="14" xfId="0" applyNumberFormat="1" applyFont="1" applyBorder="1"/>
    <xf numFmtId="165" fontId="13" fillId="0" borderId="14" xfId="2" applyFont="1" applyBorder="1"/>
    <xf numFmtId="9" fontId="13" fillId="0" borderId="14" xfId="1" applyFont="1" applyBorder="1"/>
    <xf numFmtId="9" fontId="13" fillId="0" borderId="0" xfId="1" applyFont="1"/>
    <xf numFmtId="10" fontId="13" fillId="0" borderId="14" xfId="1" applyNumberFormat="1" applyFont="1" applyBorder="1"/>
    <xf numFmtId="0" fontId="5" fillId="2" borderId="6" xfId="0" applyFont="1" applyFill="1" applyBorder="1" applyAlignment="1">
      <alignment horizontal="right"/>
    </xf>
    <xf numFmtId="168" fontId="5" fillId="0" borderId="6" xfId="2" applyNumberFormat="1" applyFont="1" applyBorder="1" applyAlignment="1">
      <alignment horizontal="center" vertical="center"/>
    </xf>
    <xf numFmtId="166" fontId="3" fillId="7" borderId="0" xfId="2" applyNumberFormat="1" applyFont="1" applyFill="1" applyBorder="1"/>
    <xf numFmtId="166" fontId="3" fillId="7" borderId="7" xfId="2" applyNumberFormat="1" applyFont="1" applyFill="1" applyBorder="1"/>
    <xf numFmtId="166" fontId="5" fillId="0" borderId="14" xfId="2" applyNumberFormat="1" applyFont="1" applyFill="1" applyBorder="1"/>
    <xf numFmtId="166" fontId="5" fillId="0" borderId="16" xfId="2" applyNumberFormat="1" applyFont="1" applyFill="1" applyBorder="1"/>
    <xf numFmtId="165" fontId="3" fillId="7" borderId="1" xfId="2" applyFont="1" applyFill="1" applyBorder="1"/>
    <xf numFmtId="172" fontId="3" fillId="7" borderId="1" xfId="2" applyNumberFormat="1" applyFont="1" applyFill="1" applyBorder="1"/>
    <xf numFmtId="165" fontId="3" fillId="7" borderId="7" xfId="2" applyFont="1" applyFill="1" applyBorder="1"/>
    <xf numFmtId="165" fontId="3" fillId="7" borderId="0" xfId="2" applyFont="1" applyFill="1" applyBorder="1"/>
    <xf numFmtId="165" fontId="5" fillId="0" borderId="14" xfId="2" applyFont="1" applyBorder="1"/>
    <xf numFmtId="165" fontId="5" fillId="0" borderId="16" xfId="2" applyFont="1" applyBorder="1"/>
    <xf numFmtId="165" fontId="5" fillId="0" borderId="13" xfId="2" applyFont="1" applyBorder="1"/>
    <xf numFmtId="165" fontId="5" fillId="0" borderId="13" xfId="2" applyFont="1" applyFill="1" applyBorder="1"/>
    <xf numFmtId="10" fontId="3" fillId="7" borderId="0" xfId="1" applyNumberFormat="1" applyFont="1" applyFill="1" applyBorder="1"/>
    <xf numFmtId="173" fontId="3" fillId="7" borderId="7" xfId="1" applyNumberFormat="1" applyFont="1" applyFill="1" applyBorder="1"/>
    <xf numFmtId="2" fontId="5" fillId="0" borderId="13" xfId="1" applyNumberFormat="1" applyFont="1" applyBorder="1"/>
    <xf numFmtId="10" fontId="13" fillId="0" borderId="14" xfId="0" applyNumberFormat="1" applyFont="1" applyBorder="1"/>
    <xf numFmtId="9" fontId="3" fillId="7" borderId="1" xfId="1" applyFont="1" applyFill="1" applyBorder="1"/>
    <xf numFmtId="9" fontId="5" fillId="0" borderId="13" xfId="1" applyFont="1" applyBorder="1"/>
    <xf numFmtId="0" fontId="26" fillId="0" borderId="0" xfId="0" applyFont="1"/>
    <xf numFmtId="0" fontId="12" fillId="0" borderId="0" xfId="0" applyFont="1"/>
    <xf numFmtId="0" fontId="25" fillId="10" borderId="0" xfId="0" applyFont="1" applyFill="1" applyAlignment="1">
      <alignment vertical="center" wrapText="1"/>
    </xf>
    <xf numFmtId="0" fontId="27" fillId="11" borderId="0" xfId="0" applyFont="1" applyFill="1" applyAlignment="1">
      <alignment vertical="center" wrapText="1"/>
    </xf>
    <xf numFmtId="0" fontId="27" fillId="11" borderId="0" xfId="0" applyFont="1" applyFill="1" applyAlignment="1">
      <alignment horizontal="center" vertical="center" wrapText="1"/>
    </xf>
    <xf numFmtId="9" fontId="27" fillId="11" borderId="0" xfId="1" applyFont="1" applyFill="1" applyAlignment="1">
      <alignment horizontal="right" vertical="center" wrapText="1"/>
    </xf>
    <xf numFmtId="0" fontId="28" fillId="10" borderId="0" xfId="0" applyFont="1" applyFill="1" applyAlignment="1">
      <alignment vertical="top"/>
    </xf>
    <xf numFmtId="0" fontId="29" fillId="10" borderId="0" xfId="0" applyFont="1" applyFill="1" applyAlignment="1">
      <alignment vertical="top"/>
    </xf>
    <xf numFmtId="0" fontId="0" fillId="10" borderId="0" xfId="0" applyFill="1" applyAlignment="1">
      <alignment vertical="top"/>
    </xf>
    <xf numFmtId="0" fontId="14" fillId="10" borderId="0" xfId="0" applyFont="1" applyFill="1" applyAlignment="1">
      <alignment horizontal="center"/>
    </xf>
    <xf numFmtId="171" fontId="10" fillId="8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9" fillId="0" borderId="11" xfId="3" applyBorder="1" applyAlignment="1">
      <alignment horizontal="center" vertical="center" wrapText="1"/>
    </xf>
    <xf numFmtId="0" fontId="9" fillId="0" borderId="15" xfId="3" applyBorder="1" applyAlignment="1">
      <alignment horizontal="center" vertical="center" wrapText="1"/>
    </xf>
    <xf numFmtId="0" fontId="9" fillId="0" borderId="12" xfId="3" applyBorder="1" applyAlignment="1">
      <alignment horizontal="center" vertical="center" wrapText="1"/>
    </xf>
    <xf numFmtId="0" fontId="9" fillId="0" borderId="9" xfId="3" applyBorder="1" applyAlignment="1">
      <alignment horizontal="center" vertical="center" wrapText="1"/>
    </xf>
    <xf numFmtId="0" fontId="9" fillId="0" borderId="17" xfId="3" applyBorder="1" applyAlignment="1">
      <alignment horizontal="center" vertical="center" wrapText="1"/>
    </xf>
    <xf numFmtId="0" fontId="9" fillId="0" borderId="10" xfId="3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15"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theme="0" tint="-0.14999847407452621"/>
        </patternFill>
      </fill>
    </dxf>
    <dxf>
      <fill>
        <patternFill>
          <bgColor rgb="FF002060"/>
        </patternFill>
      </fill>
    </dxf>
    <dxf>
      <fill>
        <patternFill>
          <bgColor rgb="FFFFC000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</font>
    </dxf>
    <dxf>
      <font>
        <b val="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ont>
        <b val="0"/>
      </font>
    </dxf>
    <dxf>
      <font>
        <b val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family val="2"/>
        <charset val="204"/>
      </font>
    </dxf>
    <dxf>
      <font>
        <b/>
        <family val="2"/>
        <charset val="204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fill>
        <patternFill>
          <bgColor rgb="FF002060"/>
        </patternFill>
      </fill>
    </dxf>
    <dxf>
      <font>
        <b val="0"/>
      </font>
    </dxf>
    <dxf>
      <font>
        <b val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color theme="0"/>
      </font>
    </dxf>
    <dxf>
      <fill>
        <patternFill>
          <bgColor rgb="FF002060"/>
        </patternFill>
      </fill>
    </dxf>
    <dxf>
      <fill>
        <patternFill patternType="solid">
          <bgColor rgb="FF7030A0"/>
        </patternFill>
      </fill>
    </dxf>
    <dxf>
      <alignment horizontal="center"/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b/>
      </font>
    </dxf>
    <dxf>
      <font>
        <color theme="0"/>
      </font>
    </dxf>
    <dxf>
      <fill>
        <patternFill patternType="solid">
          <bgColor rgb="FF002060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1" defaultTableStyle="TableStyleMedium2" defaultPivotStyle="PivotStyleLight16">
    <tableStyle name="Invisible" pivot="0" table="0" count="0" xr9:uid="{1D5E3987-40C3-4BB3-976C-9466CCE569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0</xdr:row>
      <xdr:rowOff>7620</xdr:rowOff>
    </xdr:from>
    <xdr:to>
      <xdr:col>21</xdr:col>
      <xdr:colOff>312420</xdr:colOff>
      <xdr:row>17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4BE993-C290-4EBF-8837-32BF116EB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9320" y="7620"/>
          <a:ext cx="6957060" cy="4638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85</xdr:row>
      <xdr:rowOff>0</xdr:rowOff>
    </xdr:from>
    <xdr:to>
      <xdr:col>7</xdr:col>
      <xdr:colOff>169006</xdr:colOff>
      <xdr:row>101</xdr:row>
      <xdr:rowOff>26377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6EF1C-F3FA-473B-8B9D-553B1A96B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052560"/>
          <a:ext cx="4314286" cy="2342857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6.42220277778" backgroundQuery="1" createdVersion="7" refreshedVersion="7" minRefreshableVersion="3" recordCount="0" supportSubquery="1" supportAdvancedDrill="1" xr:uid="{9F8175E8-9F16-4D7A-BED6-2355BB497406}">
  <cacheSource type="external" connectionId="1"/>
  <cacheFields count="5">
    <cacheField name="[Range 1].[Type 1].[Type 1]" caption="Type 1" numFmtId="0" hierarchy="16" level="1">
      <sharedItems count="5">
        <s v="a"/>
        <s v="p"/>
        <s v="0" u="1"/>
        <s v="6" u="1"/>
        <s v="7" u="1"/>
      </sharedItems>
    </cacheField>
    <cacheField name="[Range 1].[Type 2].[Type 2]" caption="Type 2" numFmtId="0" hierarchy="17" level="1">
      <sharedItems count="21">
        <s v="Currents Assets"/>
        <s v="Non-Current Assets"/>
        <s v="Current liablilities"/>
        <s v="Equity"/>
        <s v="Non-current liabilities"/>
        <s v="Administrative costs" u="1"/>
        <s v="Auxiliary activity costs" u="1"/>
        <s v="Deffered costs" u="1"/>
        <s v="Main activity costs" u="1"/>
        <s v="Depreciation and amortization costs" u="1"/>
        <s v="External services" u="1"/>
        <s v="Financial costs" u="1"/>
        <s v="Materials and consumables" u="1"/>
        <s v="Other costs" u="1"/>
        <s v="Salaries" u="1"/>
        <s v="Social security contributions" u="1"/>
        <s v="Deffered income" u="1"/>
        <s v="Finance income" u="1"/>
        <s v="Other income" u="1"/>
        <s v="Revenue from financing" u="1"/>
        <s v="Sales" u="1"/>
      </sharedItems>
    </cacheField>
    <cacheField name="[Range 1].[Type 3].[Type 3]" caption="Type 3" numFmtId="0" hierarchy="18" level="1">
      <sharedItems count="50">
        <s v="Advances to suppliers"/>
        <s v="Cash &amp; cash equivalents"/>
        <s v="Inventrories"/>
        <s v="Other receivables"/>
        <s v="Production"/>
        <s v="Project advances"/>
        <s v="Tax receivables"/>
        <s v="Trade Receivables"/>
        <s v="Acuisition of assets"/>
        <s v="Buldings"/>
        <s v="Depreciation of intangible asstes"/>
        <s v="Depreciation of tangible asstes"/>
        <s v="Financial assets"/>
        <s v="Intangible assets"/>
        <s v="Land"/>
        <s v="Machines and equipment"/>
        <s v="Machines purchased by project"/>
        <s v="Office and other equipment"/>
        <s v="Transport Vehicles"/>
        <s v="Advances from clients"/>
        <s v="Insurances"/>
        <s v="Other liabilities"/>
        <s v="Project suppliers"/>
        <s v="Salaries"/>
        <s v="Short term debt"/>
        <s v="Social security payables"/>
        <s v="Tax Payables"/>
        <s v="Trade payables"/>
        <s v="Additional paid-in capital"/>
        <s v="Common share capital"/>
        <s v="Current financial result"/>
        <s v="Retained profit"/>
        <s v="Future periods financing"/>
        <s v="Long term debt - project financing"/>
        <s v="Long-term debt - investment loan"/>
        <s v="Administrative costs" u="1"/>
        <s v="Auxiliary activity costs" u="1"/>
        <s v="Deffered costs" u="1"/>
        <s v="Main activity costs" u="1"/>
        <s v="Depreciation and amortization costs" u="1"/>
        <s v="External services" u="1"/>
        <s v="Financial costs" u="1"/>
        <s v="Materials and consumables" u="1"/>
        <s v="Other costs" u="1"/>
        <s v="Social security contributions" u="1"/>
        <s v="Deffered income" u="1"/>
        <s v="Finance income" u="1"/>
        <s v="Other income" u="1"/>
        <s v="Revenue from financing" u="1"/>
        <s v="Sales" u="1"/>
      </sharedItems>
    </cacheField>
    <cacheField name="[Measures].[Sum of 2020]" caption="Sum of 2020" numFmtId="0" hierarchy="48" level="32767"/>
    <cacheField name="[Measures].[Sum of 2021]" caption="Sum of 2021" numFmtId="0" hierarchy="49" level="32767"/>
  </cacheFields>
  <cacheHierarchies count="52">
    <cacheHierarchy uniqueName="[Range].[Account]" caption="Account" attribute="1" defaultMemberUniqueName="[Range].[Account].[All]" allUniqueName="[Range].[Account].[All]" dimensionUniqueName="[Range]" displayFolder="" count="0" memberValueDatatype="130" unbalanced="0"/>
    <cacheHierarchy uniqueName="[Range].[Description]" caption="Description" attribute="1" defaultMemberUniqueName="[Range].[Description].[All]" allUniqueName="[Range].[Description].[All]" dimensionUniqueName="[Range]" displayFolder="" count="0" memberValueDatatype="130" unbalanced="0"/>
    <cacheHierarchy uniqueName="[Range].[Type 1]" caption="Type 1" attribute="1" defaultMemberUniqueName="[Range].[Type 1].[All]" allUniqueName="[Range].[Type 1].[All]" dimensionUniqueName="[Range]" displayFolder="" count="0" memberValueDatatype="130" unbalanced="0"/>
    <cacheHierarchy uniqueName="[Range].[Type 2]" caption="Type 2" attribute="1" defaultMemberUniqueName="[Range].[Type 2].[All]" allUniqueName="[Range].[Type 2].[All]" dimensionUniqueName="[Range]" displayFolder="" count="0" memberValueDatatype="130" unbalanced="0"/>
    <cacheHierarchy uniqueName="[Range].[Type 3]" caption="Type 3" attribute="1" defaultMemberUniqueName="[Range].[Type 3].[All]" allUniqueName="[Range].[Type 3].[All]" dimensionUniqueName="[Range]" displayFolder="" count="0" memberValueDatatype="130" unbalanced="0"/>
    <cacheHierarchy uniqueName="[Range].[Type 4]" caption="Type 4" attribute="1" defaultMemberUniqueName="[Range].[Type 4].[All]" allUniqueName="[Range].[Type 4].[All]" dimensionUniqueName="[Range]" displayFolder="" count="0" memberValueDatatype="130" unbalanced="0"/>
    <cacheHierarchy uniqueName="[Range].[OB Dt]" caption="OB Dt" attribute="1" defaultMemberUniqueName="[Range].[OB Dt].[All]" allUniqueName="[Range].[OB Dt].[All]" dimensionUniqueName="[Range]" displayFolder="" count="0" memberValueDatatype="5" unbalanced="0"/>
    <cacheHierarchy uniqueName="[Range].[OB Kt]" caption="OB Kt" attribute="1" defaultMemberUniqueName="[Range].[OB Kt].[All]" allUniqueName="[Range].[OB Kt].[All]" dimensionUniqueName="[Range]" displayFolder="" count="0" memberValueDatatype="5" unbalanced="0"/>
    <cacheHierarchy uniqueName="[Range].[MDT Dt]" caption="MDT Dt" attribute="1" defaultMemberUniqueName="[Range].[MDT Dt].[All]" allUniqueName="[Range].[MDT Dt].[All]" dimensionUniqueName="[Range]" displayFolder="" count="0" memberValueDatatype="5" unbalanced="0"/>
    <cacheHierarchy uniqueName="[Range].[MDT Kt]" caption="MDT Kt" attribute="1" defaultMemberUniqueName="[Range].[MDT Kt].[All]" allUniqueName="[Range].[MDT Kt].[All]" dimensionUniqueName="[Range]" displayFolder="" count="0" memberValueDatatype="5" unbalanced="0"/>
    <cacheHierarchy uniqueName="[Range].[CB Dt]" caption="CB Dt" attribute="1" defaultMemberUniqueName="[Range].[CB Dt].[All]" allUniqueName="[Range].[CB Dt].[All]" dimensionUniqueName="[Range]" displayFolder="" count="0" memberValueDatatype="5" unbalanced="0"/>
    <cacheHierarchy uniqueName="[Range].[CB Kt]" caption="CB Kt" attribute="1" defaultMemberUniqueName="[Range].[CB Kt].[All]" allUniqueName="[Range].[CB Kt].[All]" dimensionUniqueName="[Range]" displayFolder="" count="0" memberValueDatatype="5" unbalanced="0"/>
    <cacheHierarchy uniqueName="[Range].[2018]" caption="2018" attribute="1" defaultMemberUniqueName="[Range].[2018].[All]" allUniqueName="[Range].[2018].[All]" dimensionUniqueName="[Range]" displayFolder="" count="0" memberValueDatatype="5" unbalanced="0"/>
    <cacheHierarchy uniqueName="[Range].[2019]" caption="2019" attribute="1" defaultMemberUniqueName="[Range].[2019].[All]" allUniqueName="[Range].[2019].[All]" dimensionUniqueName="[Range]" displayFolder="" count="0" memberValueDatatype="5" unbalanced="0"/>
    <cacheHierarchy uniqueName="[Range 1].[Account]" caption="Account" attribute="1" defaultMemberUniqueName="[Range 1].[Account].[All]" allUniqueName="[Range 1].[Account].[All]" dimensionUniqueName="[Range 1]" displayFolder="" count="0" memberValueDatatype="130" unbalanced="0"/>
    <cacheHierarchy uniqueName="[Range 1].[Description]" caption="Description" attribute="1" defaultMemberUniqueName="[Range 1].[Description].[All]" allUniqueName="[Range 1].[Description].[All]" dimensionUniqueName="[Range 1]" displayFolder="" count="0" memberValueDatatype="130" unbalanced="0"/>
    <cacheHierarchy uniqueName="[Range 1].[Type 1]" caption="Type 1" attribute="1" defaultMemberUniqueName="[Range 1].[Type 1].[All]" allUniqueName="[Range 1].[Type 1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Type 2]" caption="Type 2" attribute="1" defaultMemberUniqueName="[Range 1].[Type 2].[All]" allUniqueName="[Range 1].[Type 2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Type 3]" caption="Type 3" attribute="1" defaultMemberUniqueName="[Range 1].[Type 3].[All]" allUniqueName="[Range 1].[Type 3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Type 4]" caption="Type 4" attribute="1" defaultMemberUniqueName="[Range 1].[Type 4].[All]" allUniqueName="[Range 1].[Type 4].[All]" dimensionUniqueName="[Range 1]" displayFolder="" count="0" memberValueDatatype="130" unbalanced="0"/>
    <cacheHierarchy uniqueName="[Range 1].[OB Dt]" caption="OB Dt" attribute="1" defaultMemberUniqueName="[Range 1].[OB Dt].[All]" allUniqueName="[Range 1].[OB Dt].[All]" dimensionUniqueName="[Range 1]" displayFolder="" count="0" memberValueDatatype="5" unbalanced="0"/>
    <cacheHierarchy uniqueName="[Range 1].[OB Kt]" caption="OB Kt" attribute="1" defaultMemberUniqueName="[Range 1].[OB Kt].[All]" allUniqueName="[Range 1].[OB Kt].[All]" dimensionUniqueName="[Range 1]" displayFolder="" count="0" memberValueDatatype="5" unbalanced="0"/>
    <cacheHierarchy uniqueName="[Range 1].[MDT Dt]" caption="MDT Dt" attribute="1" defaultMemberUniqueName="[Range 1].[MDT Dt].[All]" allUniqueName="[Range 1].[MDT Dt].[All]" dimensionUniqueName="[Range 1]" displayFolder="" count="0" memberValueDatatype="5" unbalanced="0"/>
    <cacheHierarchy uniqueName="[Range 1].[MDT Kt]" caption="MDT Kt" attribute="1" defaultMemberUniqueName="[Range 1].[MDT Kt].[All]" allUniqueName="[Range 1].[MDT Kt].[All]" dimensionUniqueName="[Range 1]" displayFolder="" count="0" memberValueDatatype="5" unbalanced="0"/>
    <cacheHierarchy uniqueName="[Range 1].[CB Dt]" caption="CB Dt" attribute="1" defaultMemberUniqueName="[Range 1].[CB Dt].[All]" allUniqueName="[Range 1].[CB Dt].[All]" dimensionUniqueName="[Range 1]" displayFolder="" count="0" memberValueDatatype="5" unbalanced="0"/>
    <cacheHierarchy uniqueName="[Range 1].[CB Kt]" caption="CB Kt" attribute="1" defaultMemberUniqueName="[Range 1].[CB Kt].[All]" allUniqueName="[Range 1].[CB Kt].[All]" dimensionUniqueName="[Range 1]" displayFolder="" count="0" memberValueDatatype="5" unbalanced="0"/>
    <cacheHierarchy uniqueName="[Range 1].[2020]" caption="2020" attribute="1" defaultMemberUniqueName="[Range 1].[2020].[All]" allUniqueName="[Range 1].[2020].[All]" dimensionUniqueName="[Range 1]" displayFolder="" count="0" memberValueDatatype="5" unbalanced="0"/>
    <cacheHierarchy uniqueName="[Range 1].[2021]" caption="2021" attribute="1" defaultMemberUniqueName="[Range 1].[2021].[All]" allUniqueName="[Range 1].[2021].[All]" dimensionUniqueName="[Range 1]" displayFolder="" count="0" memberValueDatatype="5" unbalanced="0"/>
    <cacheHierarchy uniqueName="[Range 2].[Account]" caption="Account" attribute="1" defaultMemberUniqueName="[Range 2].[Account].[All]" allUniqueName="[Range 2].[Account].[All]" dimensionUniqueName="[Range 2]" displayFolder="" count="0" memberValueDatatype="130" unbalanced="0"/>
    <cacheHierarchy uniqueName="[Range 2].[Description]" caption="Description" attribute="1" defaultMemberUniqueName="[Range 2].[Description].[All]" allUniqueName="[Range 2].[Description].[All]" dimensionUniqueName="[Range 2]" displayFolder="" count="0" memberValueDatatype="130" unbalanced="0"/>
    <cacheHierarchy uniqueName="[Range 2].[Type 1]" caption="Type 1" attribute="1" defaultMemberUniqueName="[Range 2].[Type 1].[All]" allUniqueName="[Range 2].[Type 1].[All]" dimensionUniqueName="[Range 2]" displayFolder="" count="0" memberValueDatatype="130" unbalanced="0"/>
    <cacheHierarchy uniqueName="[Range 2].[Type 2]" caption="Type 2" attribute="1" defaultMemberUniqueName="[Range 2].[Type 2].[All]" allUniqueName="[Range 2].[Type 2].[All]" dimensionUniqueName="[Range 2]" displayFolder="" count="0" memberValueDatatype="130" unbalanced="0"/>
    <cacheHierarchy uniqueName="[Range 2].[Type 3]" caption="Type 3" attribute="1" defaultMemberUniqueName="[Range 2].[Type 3].[All]" allUniqueName="[Range 2].[Type 3].[All]" dimensionUniqueName="[Range 2]" displayFolder="" count="0" memberValueDatatype="130" unbalanced="0"/>
    <cacheHierarchy uniqueName="[Range 2].[Type 4]" caption="Type 4" attribute="1" defaultMemberUniqueName="[Range 2].[Type 4].[All]" allUniqueName="[Range 2].[Type 4].[All]" dimensionUniqueName="[Range 2]" displayFolder="" count="0" memberValueDatatype="130" unbalanced="0"/>
    <cacheHierarchy uniqueName="[Range 2].[OB Dt]" caption="OB Dt" attribute="1" defaultMemberUniqueName="[Range 2].[OB Dt].[All]" allUniqueName="[Range 2].[OB Dt].[All]" dimensionUniqueName="[Range 2]" displayFolder="" count="0" memberValueDatatype="5" unbalanced="0"/>
    <cacheHierarchy uniqueName="[Range 2].[OB Kt]" caption="OB Kt" attribute="1" defaultMemberUniqueName="[Range 2].[OB Kt].[All]" allUniqueName="[Range 2].[OB Kt].[All]" dimensionUniqueName="[Range 2]" displayFolder="" count="0" memberValueDatatype="5" unbalanced="0"/>
    <cacheHierarchy uniqueName="[Range 2].[MDT Dt]" caption="MDT Dt" attribute="1" defaultMemberUniqueName="[Range 2].[MDT Dt].[All]" allUniqueName="[Range 2].[MDT Dt].[All]" dimensionUniqueName="[Range 2]" displayFolder="" count="0" memberValueDatatype="5" unbalanced="0"/>
    <cacheHierarchy uniqueName="[Range 2].[MDT Kt]" caption="MDT Kt" attribute="1" defaultMemberUniqueName="[Range 2].[MDT Kt].[All]" allUniqueName="[Range 2].[MDT Kt].[All]" dimensionUniqueName="[Range 2]" displayFolder="" count="0" memberValueDatatype="5" unbalanced="0"/>
    <cacheHierarchy uniqueName="[Range 2].[CB Dt]" caption="CB Dt" attribute="1" defaultMemberUniqueName="[Range 2].[CB Dt].[All]" allUniqueName="[Range 2].[CB Dt].[All]" dimensionUniqueName="[Range 2]" displayFolder="" count="0" memberValueDatatype="5" unbalanced="0"/>
    <cacheHierarchy uniqueName="[Range 2].[CB Kt]" caption="CB Kt" attribute="1" defaultMemberUniqueName="[Range 2].[CB Kt].[All]" allUniqueName="[Range 2].[CB Kt].[All]" dimensionUniqueName="[Range 2]" displayFolder="" count="0" memberValueDatatype="5" unbalanced="0"/>
    <cacheHierarchy uniqueName="[Range 2].[2022]" caption="2022" attribute="1" defaultMemberUniqueName="[Range 2].[2022].[All]" allUniqueName="[Range 2].[2022].[All]" dimensionUniqueName="[Range 2]" displayFolder="" count="0" memberValueDatatype="5" unbalanced="0"/>
    <cacheHierarchy uniqueName="[Range 2].[2023]" caption="2023" attribute="1" defaultMemberUniqueName="[Range 2].[2023].[All]" allUniqueName="[Range 2].[2023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2018]" caption="Sum of 2018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2019]" caption="Sum of 2019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2020]" caption="Sum of 2020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2021]" caption="Sum of 2021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2022]" caption="Sum of 2022" measure="1" displayFolder="" measureGroup="Range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2023]" caption="Sum of 2023" measure="1" displayFolder="" measureGroup="Range 2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6.42227800926" backgroundQuery="1" createdVersion="7" refreshedVersion="7" minRefreshableVersion="3" recordCount="0" supportSubquery="1" supportAdvancedDrill="1" xr:uid="{284D51A1-4CDD-4547-9AC5-D9C0B7C28632}">
  <cacheSource type="external" connectionId="1"/>
  <cacheFields count="5">
    <cacheField name="[Range 2].[Type 1].[Type 1]" caption="Type 1" numFmtId="0" hierarchy="30" level="1">
      <sharedItems count="2">
        <s v="a"/>
        <s v="p"/>
      </sharedItems>
    </cacheField>
    <cacheField name="[Range 2].[Type 2].[Type 2]" caption="Type 2" numFmtId="0" hierarchy="31" level="1">
      <sharedItems count="5">
        <s v="Currents Assets"/>
        <s v="Non-Current Assets"/>
        <s v="Current liablilities"/>
        <s v="Equity"/>
        <s v="Non-current liabilities"/>
      </sharedItems>
    </cacheField>
    <cacheField name="[Range 2].[Type 3].[Type 3]" caption="Type 3" numFmtId="0" hierarchy="32" level="1">
      <sharedItems count="35">
        <s v="Advances to suppliers"/>
        <s v="Cash &amp; cash equivalents"/>
        <s v="Inventrories"/>
        <s v="Other receivables"/>
        <s v="Production"/>
        <s v="Project advances"/>
        <s v="Tax receivables"/>
        <s v="Trade Receivables"/>
        <s v="Acuisition of assets"/>
        <s v="Buldings"/>
        <s v="Depreciation of intangible asstes"/>
        <s v="Depreciation of tangible asstes"/>
        <s v="Financial assets"/>
        <s v="Intangible assets"/>
        <s v="Land"/>
        <s v="Machines and equipment"/>
        <s v="Machines purchased by project"/>
        <s v="Office and other equipment"/>
        <s v="Transport Vehicles"/>
        <s v="Advances from clients"/>
        <s v="Insurances"/>
        <s v="Other liabilities"/>
        <s v="Project suppliers"/>
        <s v="Salaries"/>
        <s v="Short term debt"/>
        <s v="Social security payables"/>
        <s v="Tax Payables"/>
        <s v="Trade payables"/>
        <s v="Additional paid-in capital"/>
        <s v="Common share capital"/>
        <s v="Current financial result"/>
        <s v="Retained profit"/>
        <s v="Future periods financing"/>
        <s v="Long term debt - project financing"/>
        <s v="Long-term debt - investment loan"/>
      </sharedItems>
    </cacheField>
    <cacheField name="[Measures].[Sum of 2022]" caption="Sum of 2022" numFmtId="0" hierarchy="50" level="32767"/>
    <cacheField name="[Measures].[Sum of 2023]" caption="Sum of 2023" numFmtId="0" hierarchy="51" level="32767"/>
  </cacheFields>
  <cacheHierarchies count="52">
    <cacheHierarchy uniqueName="[Range].[Account]" caption="Account" attribute="1" defaultMemberUniqueName="[Range].[Account].[All]" allUniqueName="[Range].[Account].[All]" dimensionUniqueName="[Range]" displayFolder="" count="0" memberValueDatatype="130" unbalanced="0"/>
    <cacheHierarchy uniqueName="[Range].[Description]" caption="Description" attribute="1" defaultMemberUniqueName="[Range].[Description].[All]" allUniqueName="[Range].[Description].[All]" dimensionUniqueName="[Range]" displayFolder="" count="0" memberValueDatatype="130" unbalanced="0"/>
    <cacheHierarchy uniqueName="[Range].[Type 1]" caption="Type 1" attribute="1" defaultMemberUniqueName="[Range].[Type 1].[All]" allUniqueName="[Range].[Type 1].[All]" dimensionUniqueName="[Range]" displayFolder="" count="0" memberValueDatatype="130" unbalanced="0"/>
    <cacheHierarchy uniqueName="[Range].[Type 2]" caption="Type 2" attribute="1" defaultMemberUniqueName="[Range].[Type 2].[All]" allUniqueName="[Range].[Type 2].[All]" dimensionUniqueName="[Range]" displayFolder="" count="0" memberValueDatatype="130" unbalanced="0"/>
    <cacheHierarchy uniqueName="[Range].[Type 3]" caption="Type 3" attribute="1" defaultMemberUniqueName="[Range].[Type 3].[All]" allUniqueName="[Range].[Type 3].[All]" dimensionUniqueName="[Range]" displayFolder="" count="0" memberValueDatatype="130" unbalanced="0"/>
    <cacheHierarchy uniqueName="[Range].[Type 4]" caption="Type 4" attribute="1" defaultMemberUniqueName="[Range].[Type 4].[All]" allUniqueName="[Range].[Type 4].[All]" dimensionUniqueName="[Range]" displayFolder="" count="0" memberValueDatatype="130" unbalanced="0"/>
    <cacheHierarchy uniqueName="[Range].[OB Dt]" caption="OB Dt" attribute="1" defaultMemberUniqueName="[Range].[OB Dt].[All]" allUniqueName="[Range].[OB Dt].[All]" dimensionUniqueName="[Range]" displayFolder="" count="0" memberValueDatatype="5" unbalanced="0"/>
    <cacheHierarchy uniqueName="[Range].[OB Kt]" caption="OB Kt" attribute="1" defaultMemberUniqueName="[Range].[OB Kt].[All]" allUniqueName="[Range].[OB Kt].[All]" dimensionUniqueName="[Range]" displayFolder="" count="0" memberValueDatatype="5" unbalanced="0"/>
    <cacheHierarchy uniqueName="[Range].[MDT Dt]" caption="MDT Dt" attribute="1" defaultMemberUniqueName="[Range].[MDT Dt].[All]" allUniqueName="[Range].[MDT Dt].[All]" dimensionUniqueName="[Range]" displayFolder="" count="0" memberValueDatatype="5" unbalanced="0"/>
    <cacheHierarchy uniqueName="[Range].[MDT Kt]" caption="MDT Kt" attribute="1" defaultMemberUniqueName="[Range].[MDT Kt].[All]" allUniqueName="[Range].[MDT Kt].[All]" dimensionUniqueName="[Range]" displayFolder="" count="0" memberValueDatatype="5" unbalanced="0"/>
    <cacheHierarchy uniqueName="[Range].[CB Dt]" caption="CB Dt" attribute="1" defaultMemberUniqueName="[Range].[CB Dt].[All]" allUniqueName="[Range].[CB Dt].[All]" dimensionUniqueName="[Range]" displayFolder="" count="0" memberValueDatatype="5" unbalanced="0"/>
    <cacheHierarchy uniqueName="[Range].[CB Kt]" caption="CB Kt" attribute="1" defaultMemberUniqueName="[Range].[CB Kt].[All]" allUniqueName="[Range].[CB Kt].[All]" dimensionUniqueName="[Range]" displayFolder="" count="0" memberValueDatatype="5" unbalanced="0"/>
    <cacheHierarchy uniqueName="[Range].[2018]" caption="2018" attribute="1" defaultMemberUniqueName="[Range].[2018].[All]" allUniqueName="[Range].[2018].[All]" dimensionUniqueName="[Range]" displayFolder="" count="0" memberValueDatatype="5" unbalanced="0"/>
    <cacheHierarchy uniqueName="[Range].[2019]" caption="2019" attribute="1" defaultMemberUniqueName="[Range].[2019].[All]" allUniqueName="[Range].[2019].[All]" dimensionUniqueName="[Range]" displayFolder="" count="0" memberValueDatatype="5" unbalanced="0"/>
    <cacheHierarchy uniqueName="[Range 1].[Account]" caption="Account" attribute="1" defaultMemberUniqueName="[Range 1].[Account].[All]" allUniqueName="[Range 1].[Account].[All]" dimensionUniqueName="[Range 1]" displayFolder="" count="0" memberValueDatatype="130" unbalanced="0"/>
    <cacheHierarchy uniqueName="[Range 1].[Description]" caption="Description" attribute="1" defaultMemberUniqueName="[Range 1].[Description].[All]" allUniqueName="[Range 1].[Description].[All]" dimensionUniqueName="[Range 1]" displayFolder="" count="0" memberValueDatatype="130" unbalanced="0"/>
    <cacheHierarchy uniqueName="[Range 1].[Type 1]" caption="Type 1" attribute="1" defaultMemberUniqueName="[Range 1].[Type 1].[All]" allUniqueName="[Range 1].[Type 1].[All]" dimensionUniqueName="[Range 1]" displayFolder="" count="0" memberValueDatatype="130" unbalanced="0"/>
    <cacheHierarchy uniqueName="[Range 1].[Type 2]" caption="Type 2" attribute="1" defaultMemberUniqueName="[Range 1].[Type 2].[All]" allUniqueName="[Range 1].[Type 2].[All]" dimensionUniqueName="[Range 1]" displayFolder="" count="0" memberValueDatatype="130" unbalanced="0"/>
    <cacheHierarchy uniqueName="[Range 1].[Type 3]" caption="Type 3" attribute="1" defaultMemberUniqueName="[Range 1].[Type 3].[All]" allUniqueName="[Range 1].[Type 3].[All]" dimensionUniqueName="[Range 1]" displayFolder="" count="0" memberValueDatatype="130" unbalanced="0"/>
    <cacheHierarchy uniqueName="[Range 1].[Type 4]" caption="Type 4" attribute="1" defaultMemberUniqueName="[Range 1].[Type 4].[All]" allUniqueName="[Range 1].[Type 4].[All]" dimensionUniqueName="[Range 1]" displayFolder="" count="0" memberValueDatatype="130" unbalanced="0"/>
    <cacheHierarchy uniqueName="[Range 1].[OB Dt]" caption="OB Dt" attribute="1" defaultMemberUniqueName="[Range 1].[OB Dt].[All]" allUniqueName="[Range 1].[OB Dt].[All]" dimensionUniqueName="[Range 1]" displayFolder="" count="0" memberValueDatatype="5" unbalanced="0"/>
    <cacheHierarchy uniqueName="[Range 1].[OB Kt]" caption="OB Kt" attribute="1" defaultMemberUniqueName="[Range 1].[OB Kt].[All]" allUniqueName="[Range 1].[OB Kt].[All]" dimensionUniqueName="[Range 1]" displayFolder="" count="0" memberValueDatatype="5" unbalanced="0"/>
    <cacheHierarchy uniqueName="[Range 1].[MDT Dt]" caption="MDT Dt" attribute="1" defaultMemberUniqueName="[Range 1].[MDT Dt].[All]" allUniqueName="[Range 1].[MDT Dt].[All]" dimensionUniqueName="[Range 1]" displayFolder="" count="0" memberValueDatatype="5" unbalanced="0"/>
    <cacheHierarchy uniqueName="[Range 1].[MDT Kt]" caption="MDT Kt" attribute="1" defaultMemberUniqueName="[Range 1].[MDT Kt].[All]" allUniqueName="[Range 1].[MDT Kt].[All]" dimensionUniqueName="[Range 1]" displayFolder="" count="0" memberValueDatatype="5" unbalanced="0"/>
    <cacheHierarchy uniqueName="[Range 1].[CB Dt]" caption="CB Dt" attribute="1" defaultMemberUniqueName="[Range 1].[CB Dt].[All]" allUniqueName="[Range 1].[CB Dt].[All]" dimensionUniqueName="[Range 1]" displayFolder="" count="0" memberValueDatatype="5" unbalanced="0"/>
    <cacheHierarchy uniqueName="[Range 1].[CB Kt]" caption="CB Kt" attribute="1" defaultMemberUniqueName="[Range 1].[CB Kt].[All]" allUniqueName="[Range 1].[CB Kt].[All]" dimensionUniqueName="[Range 1]" displayFolder="" count="0" memberValueDatatype="5" unbalanced="0"/>
    <cacheHierarchy uniqueName="[Range 1].[2020]" caption="2020" attribute="1" defaultMemberUniqueName="[Range 1].[2020].[All]" allUniqueName="[Range 1].[2020].[All]" dimensionUniqueName="[Range 1]" displayFolder="" count="0" memberValueDatatype="5" unbalanced="0"/>
    <cacheHierarchy uniqueName="[Range 1].[2021]" caption="2021" attribute="1" defaultMemberUniqueName="[Range 1].[2021].[All]" allUniqueName="[Range 1].[2021].[All]" dimensionUniqueName="[Range 1]" displayFolder="" count="0" memberValueDatatype="5" unbalanced="0"/>
    <cacheHierarchy uniqueName="[Range 2].[Account]" caption="Account" attribute="1" defaultMemberUniqueName="[Range 2].[Account].[All]" allUniqueName="[Range 2].[Account].[All]" dimensionUniqueName="[Range 2]" displayFolder="" count="0" memberValueDatatype="130" unbalanced="0"/>
    <cacheHierarchy uniqueName="[Range 2].[Description]" caption="Description" attribute="1" defaultMemberUniqueName="[Range 2].[Description].[All]" allUniqueName="[Range 2].[Description].[All]" dimensionUniqueName="[Range 2]" displayFolder="" count="0" memberValueDatatype="130" unbalanced="0"/>
    <cacheHierarchy uniqueName="[Range 2].[Type 1]" caption="Type 1" attribute="1" defaultMemberUniqueName="[Range 2].[Type 1].[All]" allUniqueName="[Range 2].[Type 1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Type 2]" caption="Type 2" attribute="1" defaultMemberUniqueName="[Range 2].[Type 2].[All]" allUniqueName="[Range 2].[Type 2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Type 3]" caption="Type 3" attribute="1" defaultMemberUniqueName="[Range 2].[Type 3].[All]" allUniqueName="[Range 2].[Type 3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Type 4]" caption="Type 4" attribute="1" defaultMemberUniqueName="[Range 2].[Type 4].[All]" allUniqueName="[Range 2].[Type 4].[All]" dimensionUniqueName="[Range 2]" displayFolder="" count="0" memberValueDatatype="130" unbalanced="0"/>
    <cacheHierarchy uniqueName="[Range 2].[OB Dt]" caption="OB Dt" attribute="1" defaultMemberUniqueName="[Range 2].[OB Dt].[All]" allUniqueName="[Range 2].[OB Dt].[All]" dimensionUniqueName="[Range 2]" displayFolder="" count="0" memberValueDatatype="5" unbalanced="0"/>
    <cacheHierarchy uniqueName="[Range 2].[OB Kt]" caption="OB Kt" attribute="1" defaultMemberUniqueName="[Range 2].[OB Kt].[All]" allUniqueName="[Range 2].[OB Kt].[All]" dimensionUniqueName="[Range 2]" displayFolder="" count="0" memberValueDatatype="5" unbalanced="0"/>
    <cacheHierarchy uniqueName="[Range 2].[MDT Dt]" caption="MDT Dt" attribute="1" defaultMemberUniqueName="[Range 2].[MDT Dt].[All]" allUniqueName="[Range 2].[MDT Dt].[All]" dimensionUniqueName="[Range 2]" displayFolder="" count="0" memberValueDatatype="5" unbalanced="0"/>
    <cacheHierarchy uniqueName="[Range 2].[MDT Kt]" caption="MDT Kt" attribute="1" defaultMemberUniqueName="[Range 2].[MDT Kt].[All]" allUniqueName="[Range 2].[MDT Kt].[All]" dimensionUniqueName="[Range 2]" displayFolder="" count="0" memberValueDatatype="5" unbalanced="0"/>
    <cacheHierarchy uniqueName="[Range 2].[CB Dt]" caption="CB Dt" attribute="1" defaultMemberUniqueName="[Range 2].[CB Dt].[All]" allUniqueName="[Range 2].[CB Dt].[All]" dimensionUniqueName="[Range 2]" displayFolder="" count="0" memberValueDatatype="5" unbalanced="0"/>
    <cacheHierarchy uniqueName="[Range 2].[CB Kt]" caption="CB Kt" attribute="1" defaultMemberUniqueName="[Range 2].[CB Kt].[All]" allUniqueName="[Range 2].[CB Kt].[All]" dimensionUniqueName="[Range 2]" displayFolder="" count="0" memberValueDatatype="5" unbalanced="0"/>
    <cacheHierarchy uniqueName="[Range 2].[2022]" caption="2022" attribute="1" defaultMemberUniqueName="[Range 2].[2022].[All]" allUniqueName="[Range 2].[2022].[All]" dimensionUniqueName="[Range 2]" displayFolder="" count="0" memberValueDatatype="5" unbalanced="0"/>
    <cacheHierarchy uniqueName="[Range 2].[2023]" caption="2023" attribute="1" defaultMemberUniqueName="[Range 2].[2023].[All]" allUniqueName="[Range 2].[2023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2018]" caption="Sum of 2018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2019]" caption="Sum of 2019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2020]" caption="Sum of 2020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2021]" caption="Sum of 2021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2022]" caption="Sum of 2022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2023]" caption="Sum of 2023" measure="1" displayFolder="" measureGroup="Range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466.422157638888" backgroundQuery="1" createdVersion="7" refreshedVersion="7" minRefreshableVersion="3" recordCount="0" supportSubquery="1" supportAdvancedDrill="1" xr:uid="{3F77E12E-A36D-417F-9920-8CB8F82A8AE0}">
  <cacheSource type="external" connectionId="1"/>
  <cacheFields count="5">
    <cacheField name="[Range].[Type 1].[Type 1]" caption="Type 1" numFmtId="0" hierarchy="2" level="1">
      <sharedItems count="2">
        <s v="a"/>
        <s v="p"/>
      </sharedItems>
    </cacheField>
    <cacheField name="[Range].[Type 2].[Type 2]" caption="Type 2" numFmtId="0" hierarchy="3" level="1">
      <sharedItems count="5">
        <s v="Currents Assets"/>
        <s v="Non-Current Assets"/>
        <s v="Current liablilities"/>
        <s v="Equity"/>
        <s v="Non-current liabilities"/>
      </sharedItems>
    </cacheField>
    <cacheField name="[Measures].[Sum of 2018]" caption="Sum of 2018" numFmtId="0" hierarchy="46" level="32767"/>
    <cacheField name="[Measures].[Sum of 2019]" caption="Sum of 2019" numFmtId="0" hierarchy="47" level="32767"/>
    <cacheField name="[Range].[Type 3].[Type 3]" caption="Type 3" numFmtId="0" hierarchy="4" level="1">
      <sharedItems count="35">
        <s v="Advances to suppliers"/>
        <s v="Cash &amp; cash equivalents"/>
        <s v="Inventrories"/>
        <s v="Other receivables"/>
        <s v="Production"/>
        <s v="Project advances"/>
        <s v="Tax receivables"/>
        <s v="Trade Receivables"/>
        <s v="Acuisition of assets"/>
        <s v="Buldings"/>
        <s v="Depreciation of intangible asstes"/>
        <s v="Depreciation of tangible asstes"/>
        <s v="Financial assets"/>
        <s v="Intangible assets"/>
        <s v="Land"/>
        <s v="Machines and equipment"/>
        <s v="Machines purchased by project"/>
        <s v="Office and other equipment"/>
        <s v="Transport Vehicles"/>
        <s v="Advances from clients"/>
        <s v="Insurances"/>
        <s v="Other liabilities"/>
        <s v="Project suppliers"/>
        <s v="Salaries"/>
        <s v="Short term debt"/>
        <s v="Social security payables"/>
        <s v="Tax Payables"/>
        <s v="Trade payables"/>
        <s v="Additional paid-in capital"/>
        <s v="Common share capital"/>
        <s v="Current financial result"/>
        <s v="Retained profit"/>
        <s v="Future periods financing"/>
        <s v="Long term debt - project financing"/>
        <s v="Long-term debt - investment loan"/>
      </sharedItems>
    </cacheField>
  </cacheFields>
  <cacheHierarchies count="52">
    <cacheHierarchy uniqueName="[Range].[Account]" caption="Account" attribute="1" defaultMemberUniqueName="[Range].[Account].[All]" allUniqueName="[Range].[Account].[All]" dimensionUniqueName="[Range]" displayFolder="" count="0" memberValueDatatype="130" unbalanced="0"/>
    <cacheHierarchy uniqueName="[Range].[Description]" caption="Description" attribute="1" defaultMemberUniqueName="[Range].[Description].[All]" allUniqueName="[Range].[Description].[All]" dimensionUniqueName="[Range]" displayFolder="" count="0" memberValueDatatype="130" unbalanced="0"/>
    <cacheHierarchy uniqueName="[Range].[Type 1]" caption="Type 1" attribute="1" defaultMemberUniqueName="[Range].[Type 1].[All]" allUniqueName="[Range].[Type 1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ype 2]" caption="Type 2" attribute="1" defaultMemberUniqueName="[Range].[Type 2].[All]" allUniqueName="[Range].[Type 2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ype 3]" caption="Type 3" attribute="1" defaultMemberUniqueName="[Range].[Type 3].[All]" allUniqueName="[Range].[Type 3].[All]" dimensionUniqueName="[Range]" displayFolder="" count="2" memberValueDatatype="130" unbalanced="0">
      <fieldsUsage count="2">
        <fieldUsage x="-1"/>
        <fieldUsage x="4"/>
      </fieldsUsage>
    </cacheHierarchy>
    <cacheHierarchy uniqueName="[Range].[Type 4]" caption="Type 4" attribute="1" defaultMemberUniqueName="[Range].[Type 4].[All]" allUniqueName="[Range].[Type 4].[All]" dimensionUniqueName="[Range]" displayFolder="" count="0" memberValueDatatype="130" unbalanced="0"/>
    <cacheHierarchy uniqueName="[Range].[OB Dt]" caption="OB Dt" attribute="1" defaultMemberUniqueName="[Range].[OB Dt].[All]" allUniqueName="[Range].[OB Dt].[All]" dimensionUniqueName="[Range]" displayFolder="" count="0" memberValueDatatype="5" unbalanced="0"/>
    <cacheHierarchy uniqueName="[Range].[OB Kt]" caption="OB Kt" attribute="1" defaultMemberUniqueName="[Range].[OB Kt].[All]" allUniqueName="[Range].[OB Kt].[All]" dimensionUniqueName="[Range]" displayFolder="" count="0" memberValueDatatype="5" unbalanced="0"/>
    <cacheHierarchy uniqueName="[Range].[MDT Dt]" caption="MDT Dt" attribute="1" defaultMemberUniqueName="[Range].[MDT Dt].[All]" allUniqueName="[Range].[MDT Dt].[All]" dimensionUniqueName="[Range]" displayFolder="" count="0" memberValueDatatype="5" unbalanced="0"/>
    <cacheHierarchy uniqueName="[Range].[MDT Kt]" caption="MDT Kt" attribute="1" defaultMemberUniqueName="[Range].[MDT Kt].[All]" allUniqueName="[Range].[MDT Kt].[All]" dimensionUniqueName="[Range]" displayFolder="" count="0" memberValueDatatype="5" unbalanced="0"/>
    <cacheHierarchy uniqueName="[Range].[CB Dt]" caption="CB Dt" attribute="1" defaultMemberUniqueName="[Range].[CB Dt].[All]" allUniqueName="[Range].[CB Dt].[All]" dimensionUniqueName="[Range]" displayFolder="" count="0" memberValueDatatype="5" unbalanced="0"/>
    <cacheHierarchy uniqueName="[Range].[CB Kt]" caption="CB Kt" attribute="1" defaultMemberUniqueName="[Range].[CB Kt].[All]" allUniqueName="[Range].[CB Kt].[All]" dimensionUniqueName="[Range]" displayFolder="" count="0" memberValueDatatype="5" unbalanced="0"/>
    <cacheHierarchy uniqueName="[Range].[2018]" caption="2018" attribute="1" defaultMemberUniqueName="[Range].[2018].[All]" allUniqueName="[Range].[2018].[All]" dimensionUniqueName="[Range]" displayFolder="" count="0" memberValueDatatype="5" unbalanced="0"/>
    <cacheHierarchy uniqueName="[Range].[2019]" caption="2019" attribute="1" defaultMemberUniqueName="[Range].[2019].[All]" allUniqueName="[Range].[2019].[All]" dimensionUniqueName="[Range]" displayFolder="" count="0" memberValueDatatype="5" unbalanced="0"/>
    <cacheHierarchy uniqueName="[Range 1].[Account]" caption="Account" attribute="1" defaultMemberUniqueName="[Range 1].[Account].[All]" allUniqueName="[Range 1].[Account].[All]" dimensionUniqueName="[Range 1]" displayFolder="" count="0" memberValueDatatype="130" unbalanced="0"/>
    <cacheHierarchy uniqueName="[Range 1].[Description]" caption="Description" attribute="1" defaultMemberUniqueName="[Range 1].[Description].[All]" allUniqueName="[Range 1].[Description].[All]" dimensionUniqueName="[Range 1]" displayFolder="" count="0" memberValueDatatype="130" unbalanced="0"/>
    <cacheHierarchy uniqueName="[Range 1].[Type 1]" caption="Type 1" attribute="1" defaultMemberUniqueName="[Range 1].[Type 1].[All]" allUniqueName="[Range 1].[Type 1].[All]" dimensionUniqueName="[Range 1]" displayFolder="" count="0" memberValueDatatype="130" unbalanced="0"/>
    <cacheHierarchy uniqueName="[Range 1].[Type 2]" caption="Type 2" attribute="1" defaultMemberUniqueName="[Range 1].[Type 2].[All]" allUniqueName="[Range 1].[Type 2].[All]" dimensionUniqueName="[Range 1]" displayFolder="" count="0" memberValueDatatype="130" unbalanced="0"/>
    <cacheHierarchy uniqueName="[Range 1].[Type 3]" caption="Type 3" attribute="1" defaultMemberUniqueName="[Range 1].[Type 3].[All]" allUniqueName="[Range 1].[Type 3].[All]" dimensionUniqueName="[Range 1]" displayFolder="" count="0" memberValueDatatype="130" unbalanced="0"/>
    <cacheHierarchy uniqueName="[Range 1].[Type 4]" caption="Type 4" attribute="1" defaultMemberUniqueName="[Range 1].[Type 4].[All]" allUniqueName="[Range 1].[Type 4].[All]" dimensionUniqueName="[Range 1]" displayFolder="" count="0" memberValueDatatype="130" unbalanced="0"/>
    <cacheHierarchy uniqueName="[Range 1].[OB Dt]" caption="OB Dt" attribute="1" defaultMemberUniqueName="[Range 1].[OB Dt].[All]" allUniqueName="[Range 1].[OB Dt].[All]" dimensionUniqueName="[Range 1]" displayFolder="" count="0" memberValueDatatype="5" unbalanced="0"/>
    <cacheHierarchy uniqueName="[Range 1].[OB Kt]" caption="OB Kt" attribute="1" defaultMemberUniqueName="[Range 1].[OB Kt].[All]" allUniqueName="[Range 1].[OB Kt].[All]" dimensionUniqueName="[Range 1]" displayFolder="" count="0" memberValueDatatype="5" unbalanced="0"/>
    <cacheHierarchy uniqueName="[Range 1].[MDT Dt]" caption="MDT Dt" attribute="1" defaultMemberUniqueName="[Range 1].[MDT Dt].[All]" allUniqueName="[Range 1].[MDT Dt].[All]" dimensionUniqueName="[Range 1]" displayFolder="" count="0" memberValueDatatype="5" unbalanced="0"/>
    <cacheHierarchy uniqueName="[Range 1].[MDT Kt]" caption="MDT Kt" attribute="1" defaultMemberUniqueName="[Range 1].[MDT Kt].[All]" allUniqueName="[Range 1].[MDT Kt].[All]" dimensionUniqueName="[Range 1]" displayFolder="" count="0" memberValueDatatype="5" unbalanced="0"/>
    <cacheHierarchy uniqueName="[Range 1].[CB Dt]" caption="CB Dt" attribute="1" defaultMemberUniqueName="[Range 1].[CB Dt].[All]" allUniqueName="[Range 1].[CB Dt].[All]" dimensionUniqueName="[Range 1]" displayFolder="" count="0" memberValueDatatype="5" unbalanced="0"/>
    <cacheHierarchy uniqueName="[Range 1].[CB Kt]" caption="CB Kt" attribute="1" defaultMemberUniqueName="[Range 1].[CB Kt].[All]" allUniqueName="[Range 1].[CB Kt].[All]" dimensionUniqueName="[Range 1]" displayFolder="" count="0" memberValueDatatype="5" unbalanced="0"/>
    <cacheHierarchy uniqueName="[Range 1].[2020]" caption="2020" attribute="1" defaultMemberUniqueName="[Range 1].[2020].[All]" allUniqueName="[Range 1].[2020].[All]" dimensionUniqueName="[Range 1]" displayFolder="" count="0" memberValueDatatype="5" unbalanced="0"/>
    <cacheHierarchy uniqueName="[Range 1].[2021]" caption="2021" attribute="1" defaultMemberUniqueName="[Range 1].[2021].[All]" allUniqueName="[Range 1].[2021].[All]" dimensionUniqueName="[Range 1]" displayFolder="" count="0" memberValueDatatype="5" unbalanced="0"/>
    <cacheHierarchy uniqueName="[Range 2].[Account]" caption="Account" attribute="1" defaultMemberUniqueName="[Range 2].[Account].[All]" allUniqueName="[Range 2].[Account].[All]" dimensionUniqueName="[Range 2]" displayFolder="" count="0" memberValueDatatype="130" unbalanced="0"/>
    <cacheHierarchy uniqueName="[Range 2].[Description]" caption="Description" attribute="1" defaultMemberUniqueName="[Range 2].[Description].[All]" allUniqueName="[Range 2].[Description].[All]" dimensionUniqueName="[Range 2]" displayFolder="" count="0" memberValueDatatype="130" unbalanced="0"/>
    <cacheHierarchy uniqueName="[Range 2].[Type 1]" caption="Type 1" attribute="1" defaultMemberUniqueName="[Range 2].[Type 1].[All]" allUniqueName="[Range 2].[Type 1].[All]" dimensionUniqueName="[Range 2]" displayFolder="" count="0" memberValueDatatype="130" unbalanced="0"/>
    <cacheHierarchy uniqueName="[Range 2].[Type 2]" caption="Type 2" attribute="1" defaultMemberUniqueName="[Range 2].[Type 2].[All]" allUniqueName="[Range 2].[Type 2].[All]" dimensionUniqueName="[Range 2]" displayFolder="" count="0" memberValueDatatype="130" unbalanced="0"/>
    <cacheHierarchy uniqueName="[Range 2].[Type 3]" caption="Type 3" attribute="1" defaultMemberUniqueName="[Range 2].[Type 3].[All]" allUniqueName="[Range 2].[Type 3].[All]" dimensionUniqueName="[Range 2]" displayFolder="" count="0" memberValueDatatype="130" unbalanced="0"/>
    <cacheHierarchy uniqueName="[Range 2].[Type 4]" caption="Type 4" attribute="1" defaultMemberUniqueName="[Range 2].[Type 4].[All]" allUniqueName="[Range 2].[Type 4].[All]" dimensionUniqueName="[Range 2]" displayFolder="" count="0" memberValueDatatype="130" unbalanced="0"/>
    <cacheHierarchy uniqueName="[Range 2].[OB Dt]" caption="OB Dt" attribute="1" defaultMemberUniqueName="[Range 2].[OB Dt].[All]" allUniqueName="[Range 2].[OB Dt].[All]" dimensionUniqueName="[Range 2]" displayFolder="" count="0" memberValueDatatype="5" unbalanced="0"/>
    <cacheHierarchy uniqueName="[Range 2].[OB Kt]" caption="OB Kt" attribute="1" defaultMemberUniqueName="[Range 2].[OB Kt].[All]" allUniqueName="[Range 2].[OB Kt].[All]" dimensionUniqueName="[Range 2]" displayFolder="" count="0" memberValueDatatype="5" unbalanced="0"/>
    <cacheHierarchy uniqueName="[Range 2].[MDT Dt]" caption="MDT Dt" attribute="1" defaultMemberUniqueName="[Range 2].[MDT Dt].[All]" allUniqueName="[Range 2].[MDT Dt].[All]" dimensionUniqueName="[Range 2]" displayFolder="" count="0" memberValueDatatype="5" unbalanced="0"/>
    <cacheHierarchy uniqueName="[Range 2].[MDT Kt]" caption="MDT Kt" attribute="1" defaultMemberUniqueName="[Range 2].[MDT Kt].[All]" allUniqueName="[Range 2].[MDT Kt].[All]" dimensionUniqueName="[Range 2]" displayFolder="" count="0" memberValueDatatype="5" unbalanced="0"/>
    <cacheHierarchy uniqueName="[Range 2].[CB Dt]" caption="CB Dt" attribute="1" defaultMemberUniqueName="[Range 2].[CB Dt].[All]" allUniqueName="[Range 2].[CB Dt].[All]" dimensionUniqueName="[Range 2]" displayFolder="" count="0" memberValueDatatype="5" unbalanced="0"/>
    <cacheHierarchy uniqueName="[Range 2].[CB Kt]" caption="CB Kt" attribute="1" defaultMemberUniqueName="[Range 2].[CB Kt].[All]" allUniqueName="[Range 2].[CB Kt].[All]" dimensionUniqueName="[Range 2]" displayFolder="" count="0" memberValueDatatype="5" unbalanced="0"/>
    <cacheHierarchy uniqueName="[Range 2].[2022]" caption="2022" attribute="1" defaultMemberUniqueName="[Range 2].[2022].[All]" allUniqueName="[Range 2].[2022].[All]" dimensionUniqueName="[Range 2]" displayFolder="" count="0" memberValueDatatype="5" unbalanced="0"/>
    <cacheHierarchy uniqueName="[Range 2].[2023]" caption="2023" attribute="1" defaultMemberUniqueName="[Range 2].[2023].[All]" allUniqueName="[Range 2].[2023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2018]" caption="Sum of 2018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2019]" caption="Sum of 2019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2020]" caption="Sum of 2020" measure="1" displayFolder="" measureGroup="Range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2021]" caption="Sum of 2021" measure="1" displayFolder="" measureGroup="Range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2022]" caption="Sum of 2022" measure="1" displayFolder="" measureGroup="Range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2023]" caption="Sum of 2023" measure="1" displayFolder="" measureGroup="Range 2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09060-2F64-43D2-90E3-8063E26D6844}" name="PivotTable1" cacheId="0" applyNumberFormats="0" applyBorderFormats="0" applyFontFormats="0" applyPatternFormats="0" applyAlignmentFormats="0" applyWidthHeightFormats="1" dataCaption="Values" updatedVersion="7" minRefreshableVersion="3" useAutoFormatting="1" subtotalHiddenItems="1" rowGrandTotals="0" itemPrintTitles="1" createdVersion="7" indent="0" outline="1" outlineData="1" multipleFieldFilters="0" rowHeaderCaption="Balance Sheet">
  <location ref="F4:H46" firstHeaderRow="0" firstDataRow="1" firstDataCol="1"/>
  <pivotFields count="5">
    <pivotField axis="axisRow" allDrilled="1" showAll="0" dataSourceSort="1" defaultAttributeDrillState="1">
      <items count="6">
        <item s="1" x="0"/>
        <item s="1" x="1"/>
        <item x="2"/>
        <item x="3"/>
        <item x="4"/>
        <item t="default"/>
      </items>
    </pivotField>
    <pivotField axis="axisRow" allDrilled="1" showAll="0" defaultAttributeDrillState="1">
      <items count="22">
        <item x="1"/>
        <item x="0"/>
        <item x="3"/>
        <item x="4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allDrilled="1" showAll="0" defaultAttributeDrillState="1">
      <items count="51">
        <item x="2"/>
        <item x="4"/>
        <item x="7"/>
        <item x="0"/>
        <item x="5"/>
        <item x="6"/>
        <item x="3"/>
        <item x="1"/>
        <item x="24"/>
        <item x="27"/>
        <item x="22"/>
        <item x="14"/>
        <item x="9"/>
        <item x="15"/>
        <item x="16"/>
        <item x="18"/>
        <item x="17"/>
        <item x="11"/>
        <item x="8"/>
        <item x="13"/>
        <item x="10"/>
        <item x="12"/>
        <item x="19"/>
        <item x="23"/>
        <item x="26"/>
        <item x="25"/>
        <item x="20"/>
        <item x="21"/>
        <item x="29"/>
        <item x="28"/>
        <item x="31"/>
        <item x="30"/>
        <item x="34"/>
        <item x="33"/>
        <item x="32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42">
    <i>
      <x/>
    </i>
    <i r="1">
      <x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"/>
    </i>
    <i r="1">
      <x v="2"/>
    </i>
    <i r="2">
      <x v="28"/>
    </i>
    <i r="2">
      <x v="29"/>
    </i>
    <i r="2">
      <x v="30"/>
    </i>
    <i r="2">
      <x v="31"/>
    </i>
    <i r="1">
      <x v="3"/>
    </i>
    <i r="2">
      <x v="32"/>
    </i>
    <i r="2">
      <x v="33"/>
    </i>
    <i r="2">
      <x v="34"/>
    </i>
    <i r="1">
      <x v="4"/>
    </i>
    <i r="2">
      <x v="8"/>
    </i>
    <i r="2">
      <x v="9"/>
    </i>
    <i r="2">
      <x v="10"/>
    </i>
    <i r="2">
      <x v="22"/>
    </i>
    <i r="2">
      <x v="23"/>
    </i>
    <i r="2">
      <x v="24"/>
    </i>
    <i r="2">
      <x v="25"/>
    </i>
    <i r="2">
      <x v="26"/>
    </i>
    <i r="2">
      <x v="27"/>
    </i>
  </rowItems>
  <colFields count="1">
    <field x="-2"/>
  </colFields>
  <colItems count="2">
    <i>
      <x/>
    </i>
    <i i="1">
      <x v="1"/>
    </i>
  </colItems>
  <dataFields count="2">
    <dataField name="2020" fld="3" baseField="0" baseItem="0"/>
    <dataField name="2021" fld="4" baseField="0" baseItem="0"/>
  </dataFields>
  <formats count="113"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0" type="button" dataOnly="0" labelOnly="1" outline="0" axis="axisRow" fieldPosition="0"/>
    </format>
    <format dxfId="109">
      <pivotArea dataOnly="0" labelOnly="1" fieldPosition="0">
        <references count="1">
          <reference field="0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2">
          <reference field="0" count="1" selected="0">
            <x v="2"/>
          </reference>
          <reference field="1" count="4">
            <x v="5"/>
            <x v="6"/>
            <x v="7"/>
            <x v="8"/>
          </reference>
        </references>
      </pivotArea>
    </format>
    <format dxfId="106">
      <pivotArea dataOnly="0" labelOnly="1" fieldPosition="0">
        <references count="2">
          <reference field="0" count="1" selected="0">
            <x v="3"/>
          </reference>
          <reference field="1" count="7">
            <x v="9"/>
            <x v="10"/>
            <x v="11"/>
            <x v="12"/>
            <x v="13"/>
            <x v="14"/>
            <x v="15"/>
          </reference>
        </references>
      </pivotArea>
    </format>
    <format dxfId="105">
      <pivotArea dataOnly="0" labelOnly="1" fieldPosition="0">
        <references count="2">
          <reference field="0" count="1" selected="0">
            <x v="4"/>
          </reference>
          <reference field="1" count="5">
            <x v="16"/>
            <x v="17"/>
            <x v="18"/>
            <x v="19"/>
            <x v="20"/>
          </reference>
        </references>
      </pivotArea>
    </format>
    <format dxfId="104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103">
      <pivotArea dataOnly="0" labelOnly="1" fieldPosition="0">
        <references count="2">
          <reference field="0" count="1" selected="0">
            <x v="1"/>
          </reference>
          <reference field="1" count="3">
            <x v="2"/>
            <x v="3"/>
            <x v="4"/>
          </reference>
        </references>
      </pivotArea>
    </format>
    <format dxfId="102">
      <pivotArea dataOnly="0" labelOnly="1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1">
            <x v="35"/>
          </reference>
        </references>
      </pivotArea>
    </format>
    <format dxfId="101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36"/>
          </reference>
        </references>
      </pivotArea>
    </format>
    <format dxfId="100">
      <pivotArea dataOnly="0" labelOnly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2" count="1">
            <x v="37"/>
          </reference>
        </references>
      </pivotArea>
    </format>
    <format dxfId="99">
      <pivotArea dataOnly="0" labelOnly="1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2" count="1">
            <x v="38"/>
          </reference>
        </references>
      </pivotArea>
    </format>
    <format dxfId="98">
      <pivotArea dataOnly="0" labelOnly="1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39"/>
          </reference>
        </references>
      </pivotArea>
    </format>
    <format dxfId="97">
      <pivotArea dataOnly="0" labelOnly="1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>
            <x v="40"/>
          </reference>
        </references>
      </pivotArea>
    </format>
    <format dxfId="96">
      <pivotArea dataOnly="0" labelOnly="1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41"/>
          </reference>
        </references>
      </pivotArea>
    </format>
    <format dxfId="95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2" count="1">
            <x v="42"/>
          </reference>
        </references>
      </pivotArea>
    </format>
    <format dxfId="94">
      <pivotArea dataOnly="0" labelOnly="1" fieldPosition="0">
        <references count="3">
          <reference field="0" count="1" selected="0">
            <x v="3"/>
          </reference>
          <reference field="1" count="1" selected="0">
            <x v="13"/>
          </reference>
          <reference field="2" count="1">
            <x v="43"/>
          </reference>
        </references>
      </pivotArea>
    </format>
    <format dxfId="93">
      <pivotArea dataOnly="0" labelOnly="1" fieldPosition="0">
        <references count="3">
          <reference field="0" count="1" selected="0">
            <x v="3"/>
          </reference>
          <reference field="1" count="1" selected="0">
            <x v="14"/>
          </reference>
          <reference field="2" count="1">
            <x v="23"/>
          </reference>
        </references>
      </pivotArea>
    </format>
    <format dxfId="92">
      <pivotArea dataOnly="0" labelOnly="1" fieldPosition="0">
        <references count="3">
          <reference field="0" count="1" selected="0">
            <x v="3"/>
          </reference>
          <reference field="1" count="1" selected="0">
            <x v="15"/>
          </reference>
          <reference field="2" count="1">
            <x v="44"/>
          </reference>
        </references>
      </pivotArea>
    </format>
    <format dxfId="91">
      <pivotArea dataOnly="0" labelOnly="1" fieldPosition="0">
        <references count="3">
          <reference field="0" count="1" selected="0">
            <x v="4"/>
          </reference>
          <reference field="1" count="1" selected="0">
            <x v="16"/>
          </reference>
          <reference field="2" count="1">
            <x v="45"/>
          </reference>
        </references>
      </pivotArea>
    </format>
    <format dxfId="90">
      <pivotArea dataOnly="0" labelOnly="1" fieldPosition="0">
        <references count="3">
          <reference field="0" count="1" selected="0">
            <x v="4"/>
          </reference>
          <reference field="1" count="1" selected="0">
            <x v="17"/>
          </reference>
          <reference field="2" count="1">
            <x v="46"/>
          </reference>
        </references>
      </pivotArea>
    </format>
    <format dxfId="89">
      <pivotArea dataOnly="0" labelOnly="1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47"/>
          </reference>
        </references>
      </pivotArea>
    </format>
    <format dxfId="88">
      <pivotArea dataOnly="0" labelOnly="1" fieldPosition="0">
        <references count="3">
          <reference field="0" count="1" selected="0">
            <x v="4"/>
          </reference>
          <reference field="1" count="1" selected="0">
            <x v="19"/>
          </reference>
          <reference field="2" count="1">
            <x v="48"/>
          </reference>
        </references>
      </pivotArea>
    </format>
    <format dxfId="87">
      <pivotArea dataOnly="0" labelOnly="1" fieldPosition="0">
        <references count="3">
          <reference field="0" count="1" selected="0">
            <x v="4"/>
          </reference>
          <reference field="1" count="1" selected="0">
            <x v="20"/>
          </reference>
          <reference field="2" count="1">
            <x v="49"/>
          </reference>
        </references>
      </pivotArea>
    </format>
    <format dxfId="86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9">
            <x v="0"/>
            <x v="1"/>
            <x v="2"/>
            <x v="3"/>
            <x v="4"/>
            <x v="6"/>
            <x v="7"/>
            <x v="24"/>
            <x v="1048832"/>
          </reference>
        </references>
      </pivotArea>
    </format>
    <format dxfId="85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8">
            <x v="11"/>
            <x v="14"/>
            <x v="17"/>
            <x v="18"/>
            <x v="19"/>
            <x v="20"/>
            <x v="21"/>
            <x v="1048832"/>
          </reference>
        </references>
      </pivotArea>
    </format>
    <format dxfId="84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9">
            <x v="9"/>
            <x v="10"/>
            <x v="22"/>
            <x v="23"/>
            <x v="24"/>
            <x v="25"/>
            <x v="26"/>
            <x v="27"/>
            <x v="1048832"/>
          </reference>
        </references>
      </pivotArea>
    </format>
    <format dxfId="83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31"/>
            <x v="1048832"/>
            <x v="1048832"/>
          </reference>
        </references>
      </pivotArea>
    </format>
    <format dxfId="82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2">
            <x v="34"/>
            <x v="1048832"/>
          </reference>
        </references>
      </pivotArea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0" type="button" dataOnly="0" labelOnly="1" outline="0" axis="axisRow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" selected="0">
            <x v="2"/>
          </reference>
          <reference field="1" count="4">
            <x v="5"/>
            <x v="6"/>
            <x v="7"/>
            <x v="8"/>
          </reference>
        </references>
      </pivotArea>
    </format>
    <format dxfId="74">
      <pivotArea dataOnly="0" labelOnly="1" fieldPosition="0">
        <references count="2">
          <reference field="0" count="1" selected="0">
            <x v="3"/>
          </reference>
          <reference field="1" count="7">
            <x v="9"/>
            <x v="10"/>
            <x v="11"/>
            <x v="12"/>
            <x v="13"/>
            <x v="14"/>
            <x v="15"/>
          </reference>
        </references>
      </pivotArea>
    </format>
    <format dxfId="73">
      <pivotArea dataOnly="0" labelOnly="1" fieldPosition="0">
        <references count="2">
          <reference field="0" count="1" selected="0">
            <x v="4"/>
          </reference>
          <reference field="1" count="5">
            <x v="16"/>
            <x v="17"/>
            <x v="18"/>
            <x v="19"/>
            <x v="20"/>
          </reference>
        </references>
      </pivotArea>
    </format>
    <format dxfId="72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71">
      <pivotArea dataOnly="0" labelOnly="1" fieldPosition="0">
        <references count="2">
          <reference field="0" count="1" selected="0">
            <x v="1"/>
          </reference>
          <reference field="1" count="3">
            <x v="2"/>
            <x v="3"/>
            <x v="4"/>
          </reference>
        </references>
      </pivotArea>
    </format>
    <format dxfId="70">
      <pivotArea dataOnly="0" labelOnly="1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1">
            <x v="35"/>
          </reference>
        </references>
      </pivotArea>
    </format>
    <format dxfId="69">
      <pivotArea dataOnly="0" labelOnly="1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36"/>
          </reference>
        </references>
      </pivotArea>
    </format>
    <format dxfId="68">
      <pivotArea dataOnly="0" labelOnly="1" fieldPosition="0">
        <references count="3">
          <reference field="0" count="1" selected="0">
            <x v="2"/>
          </reference>
          <reference field="1" count="1" selected="0">
            <x v="7"/>
          </reference>
          <reference field="2" count="1">
            <x v="37"/>
          </reference>
        </references>
      </pivotArea>
    </format>
    <format dxfId="67">
      <pivotArea dataOnly="0" labelOnly="1" fieldPosition="0">
        <references count="3">
          <reference field="0" count="1" selected="0">
            <x v="2"/>
          </reference>
          <reference field="1" count="1" selected="0">
            <x v="8"/>
          </reference>
          <reference field="2" count="1">
            <x v="38"/>
          </reference>
        </references>
      </pivotArea>
    </format>
    <format dxfId="66">
      <pivotArea dataOnly="0" labelOnly="1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39"/>
          </reference>
        </references>
      </pivotArea>
    </format>
    <format dxfId="65">
      <pivotArea dataOnly="0" labelOnly="1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>
            <x v="40"/>
          </reference>
        </references>
      </pivotArea>
    </format>
    <format dxfId="64">
      <pivotArea dataOnly="0" labelOnly="1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41"/>
          </reference>
        </references>
      </pivotArea>
    </format>
    <format dxfId="63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2" count="1">
            <x v="42"/>
          </reference>
        </references>
      </pivotArea>
    </format>
    <format dxfId="62">
      <pivotArea dataOnly="0" labelOnly="1" fieldPosition="0">
        <references count="3">
          <reference field="0" count="1" selected="0">
            <x v="3"/>
          </reference>
          <reference field="1" count="1" selected="0">
            <x v="13"/>
          </reference>
          <reference field="2" count="1">
            <x v="43"/>
          </reference>
        </references>
      </pivotArea>
    </format>
    <format dxfId="61">
      <pivotArea dataOnly="0" labelOnly="1" fieldPosition="0">
        <references count="3">
          <reference field="0" count="1" selected="0">
            <x v="3"/>
          </reference>
          <reference field="1" count="1" selected="0">
            <x v="14"/>
          </reference>
          <reference field="2" count="1">
            <x v="23"/>
          </reference>
        </references>
      </pivotArea>
    </format>
    <format dxfId="60">
      <pivotArea dataOnly="0" labelOnly="1" fieldPosition="0">
        <references count="3">
          <reference field="0" count="1" selected="0">
            <x v="3"/>
          </reference>
          <reference field="1" count="1" selected="0">
            <x v="15"/>
          </reference>
          <reference field="2" count="1">
            <x v="44"/>
          </reference>
        </references>
      </pivotArea>
    </format>
    <format dxfId="59">
      <pivotArea dataOnly="0" labelOnly="1" fieldPosition="0">
        <references count="3">
          <reference field="0" count="1" selected="0">
            <x v="4"/>
          </reference>
          <reference field="1" count="1" selected="0">
            <x v="16"/>
          </reference>
          <reference field="2" count="1">
            <x v="45"/>
          </reference>
        </references>
      </pivotArea>
    </format>
    <format dxfId="58">
      <pivotArea dataOnly="0" labelOnly="1" fieldPosition="0">
        <references count="3">
          <reference field="0" count="1" selected="0">
            <x v="4"/>
          </reference>
          <reference field="1" count="1" selected="0">
            <x v="17"/>
          </reference>
          <reference field="2" count="1">
            <x v="46"/>
          </reference>
        </references>
      </pivotArea>
    </format>
    <format dxfId="57">
      <pivotArea dataOnly="0" labelOnly="1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47"/>
          </reference>
        </references>
      </pivotArea>
    </format>
    <format dxfId="56">
      <pivotArea dataOnly="0" labelOnly="1" fieldPosition="0">
        <references count="3">
          <reference field="0" count="1" selected="0">
            <x v="4"/>
          </reference>
          <reference field="1" count="1" selected="0">
            <x v="19"/>
          </reference>
          <reference field="2" count="1">
            <x v="48"/>
          </reference>
        </references>
      </pivotArea>
    </format>
    <format dxfId="55">
      <pivotArea dataOnly="0" labelOnly="1" fieldPosition="0">
        <references count="3">
          <reference field="0" count="1" selected="0">
            <x v="4"/>
          </reference>
          <reference field="1" count="1" selected="0">
            <x v="20"/>
          </reference>
          <reference field="2" count="1">
            <x v="49"/>
          </reference>
        </references>
      </pivotArea>
    </format>
    <format dxfId="54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9">
            <x v="0"/>
            <x v="1"/>
            <x v="2"/>
            <x v="3"/>
            <x v="4"/>
            <x v="6"/>
            <x v="7"/>
            <x v="24"/>
            <x v="1048832"/>
          </reference>
        </references>
      </pivotArea>
    </format>
    <format dxfId="53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8">
            <x v="11"/>
            <x v="14"/>
            <x v="17"/>
            <x v="18"/>
            <x v="19"/>
            <x v="20"/>
            <x v="21"/>
            <x v="1048832"/>
          </reference>
        </references>
      </pivotArea>
    </format>
    <format dxfId="52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9">
            <x v="9"/>
            <x v="10"/>
            <x v="22"/>
            <x v="23"/>
            <x v="24"/>
            <x v="25"/>
            <x v="26"/>
            <x v="27"/>
            <x v="1048832"/>
          </reference>
        </references>
      </pivotArea>
    </format>
    <format dxfId="51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31"/>
            <x v="1048832"/>
            <x v="1048832"/>
          </reference>
        </references>
      </pivotArea>
    </format>
    <format dxfId="50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2">
            <x v="34"/>
            <x v="1048832"/>
          </reference>
        </references>
      </pivotArea>
    </format>
    <format dxfId="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">
      <pivotArea field="0" type="button" dataOnly="0" labelOnly="1" outline="0" axis="axisRow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field="0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40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3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38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3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36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3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34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33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32">
      <pivotArea collapsedLevelsAreSubtotals="1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31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30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9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8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7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6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5">
      <pivotArea collapsedLevelsAreSubtotals="1" fieldPosition="0">
        <references count="1">
          <reference field="0" count="1">
            <x v="0"/>
          </reference>
        </references>
      </pivotArea>
    </format>
    <format dxfId="24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22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21">
      <pivotArea collapsedLevelsAreSubtotals="1" fieldPosition="0">
        <references count="1">
          <reference field="0" count="1">
            <x v="1"/>
          </reference>
        </references>
      </pivotArea>
    </format>
    <format dxfId="20">
      <pivotArea dataOnly="0" labelOnly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8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7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16">
      <pivotArea dataOnly="0" labelOnly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15">
      <pivotArea collapsedLevelsAreSubtotals="1" fieldPosition="0">
        <references count="1">
          <reference field="0" count="1">
            <x v="0"/>
          </reference>
        </references>
      </pivotArea>
    </format>
    <format dxfId="14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0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2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1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1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2020"/>
    <pivotHierarchy dragToData="1" caption="202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6"/>
    <rowHierarchyUsage hierarchyUsage="17"/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!$B$160:$O$310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3E9C5-C4C3-4D15-84CF-2852F0E39D3D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Balance Sheet">
  <location ref="J4:L46" firstHeaderRow="0" firstDataRow="1" firstDataCol="1"/>
  <pivotFields count="5">
    <pivotField axis="axisRow" allDrilled="1" showAll="0" dataSourceSort="1" defaultAttributeDrillState="1">
      <items count="3">
        <item s="1" x="0"/>
        <item s="1" x="1"/>
        <item t="default"/>
      </items>
    </pivotField>
    <pivotField axis="axisRow" allDrilled="1" showAll="0" defaultAttributeDrillState="1">
      <items count="6">
        <item x="1"/>
        <item x="0"/>
        <item x="3"/>
        <item x="4"/>
        <item x="2"/>
        <item t="default"/>
      </items>
    </pivotField>
    <pivotField axis="axisRow" allDrilled="1" showAll="0" defaultAttributeDrillState="1">
      <items count="36">
        <item x="2"/>
        <item x="4"/>
        <item x="7"/>
        <item x="0"/>
        <item x="5"/>
        <item x="6"/>
        <item x="3"/>
        <item x="1"/>
        <item x="14"/>
        <item x="9"/>
        <item x="15"/>
        <item x="16"/>
        <item x="18"/>
        <item x="17"/>
        <item x="11"/>
        <item x="8"/>
        <item x="13"/>
        <item x="10"/>
        <item x="12"/>
        <item x="24"/>
        <item x="27"/>
        <item x="22"/>
        <item x="19"/>
        <item x="23"/>
        <item x="26"/>
        <item x="29"/>
        <item x="28"/>
        <item x="31"/>
        <item x="30"/>
        <item x="34"/>
        <item x="33"/>
        <item x="32"/>
        <item x="25"/>
        <item x="20"/>
        <item x="21"/>
        <item t="default"/>
      </items>
    </pivotField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42">
    <i>
      <x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"/>
    </i>
    <i r="1">
      <x v="2"/>
    </i>
    <i r="2">
      <x v="25"/>
    </i>
    <i r="2">
      <x v="26"/>
    </i>
    <i r="2">
      <x v="27"/>
    </i>
    <i r="2">
      <x v="28"/>
    </i>
    <i r="1">
      <x v="3"/>
    </i>
    <i r="2">
      <x v="29"/>
    </i>
    <i r="2">
      <x v="30"/>
    </i>
    <i r="2">
      <x v="31"/>
    </i>
    <i r="1">
      <x v="4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32"/>
    </i>
    <i r="2">
      <x v="33"/>
    </i>
    <i r="2">
      <x v="34"/>
    </i>
  </rowItems>
  <colFields count="1">
    <field x="-2"/>
  </colFields>
  <colItems count="2">
    <i>
      <x/>
    </i>
    <i i="1">
      <x v="1"/>
    </i>
  </colItems>
  <dataFields count="2">
    <dataField name="2022" fld="3" baseField="0" baseItem="0"/>
    <dataField name="2023" fld="4" baseField="0" baseItem="0"/>
  </dataFields>
  <formats count="365">
    <format dxfId="477">
      <pivotArea type="all" dataOnly="0" outline="0" fieldPosition="0"/>
    </format>
    <format dxfId="476">
      <pivotArea outline="0" collapsedLevelsAreSubtotals="1" fieldPosition="0"/>
    </format>
    <format dxfId="475">
      <pivotArea field="0" type="button" dataOnly="0" labelOnly="1" outline="0" axis="axisRow" fieldPosition="0"/>
    </format>
    <format dxfId="474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473">
      <pivotArea dataOnly="0" labelOnly="1" grandRow="1" outline="0" fieldPosition="0"/>
    </format>
    <format dxfId="472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471">
      <pivotArea dataOnly="0" labelOnly="1" fieldPosition="0">
        <references count="2">
          <reference field="0" count="1" selected="0">
            <x v="1"/>
          </reference>
          <reference field="1" count="3">
            <x v="2"/>
            <x v="3"/>
            <x v="4"/>
          </reference>
        </references>
      </pivotArea>
    </format>
    <format dxfId="470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69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1"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468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9">
            <x v="19"/>
            <x v="20"/>
            <x v="21"/>
            <x v="22"/>
            <x v="23"/>
            <x v="24"/>
            <x v="32"/>
            <x v="33"/>
            <x v="34"/>
          </reference>
        </references>
      </pivotArea>
    </format>
    <format dxfId="467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466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4">
            <x v="29"/>
            <x v="30"/>
            <x v="31"/>
            <x v="1048832"/>
          </reference>
        </references>
      </pivotArea>
    </format>
    <format dxfId="4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4">
      <pivotArea type="all" dataOnly="0" outline="0" fieldPosition="0"/>
    </format>
    <format dxfId="463">
      <pivotArea outline="0" collapsedLevelsAreSubtotals="1" fieldPosition="0"/>
    </format>
    <format dxfId="462">
      <pivotArea field="0" type="button" dataOnly="0" labelOnly="1" outline="0" axis="axisRow" fieldPosition="0"/>
    </format>
    <format dxfId="461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460">
      <pivotArea dataOnly="0" labelOnly="1" grandRow="1" outline="0" fieldPosition="0"/>
    </format>
    <format dxfId="459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458">
      <pivotArea dataOnly="0" labelOnly="1" fieldPosition="0">
        <references count="2">
          <reference field="0" count="1" selected="0">
            <x v="1"/>
          </reference>
          <reference field="1" count="3">
            <x v="2"/>
            <x v="3"/>
            <x v="4"/>
          </reference>
        </references>
      </pivotArea>
    </format>
    <format dxfId="457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56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1"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455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9">
            <x v="19"/>
            <x v="20"/>
            <x v="21"/>
            <x v="22"/>
            <x v="23"/>
            <x v="24"/>
            <x v="32"/>
            <x v="33"/>
            <x v="34"/>
          </reference>
        </references>
      </pivotArea>
    </format>
    <format dxfId="454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453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4">
            <x v="29"/>
            <x v="30"/>
            <x v="31"/>
            <x v="1048832"/>
          </reference>
        </references>
      </pivotArea>
    </format>
    <format dxfId="4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1">
      <pivotArea field="0" type="button" dataOnly="0" labelOnly="1" outline="0" axis="axisRow" fieldPosition="0"/>
    </format>
    <format dxfId="4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9">
      <pivotArea field="0" type="button" dataOnly="0" labelOnly="1" outline="0" axis="axisRow" fieldPosition="0"/>
    </format>
    <format dxfId="4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7">
      <pivotArea outline="0" collapsedLevelsAreSubtotals="1" fieldPosition="0"/>
    </format>
    <format dxfId="4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5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444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443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442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441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9"/>
          </reference>
        </references>
      </pivotArea>
    </format>
    <format dxfId="440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9"/>
          </reference>
        </references>
      </pivotArea>
    </format>
    <format dxfId="439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438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437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2">
            <x v="10"/>
            <x v="11"/>
          </reference>
        </references>
      </pivotArea>
    </format>
    <format dxfId="436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435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434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2">
            <x v="10"/>
            <x v="11"/>
          </reference>
        </references>
      </pivotArea>
    </format>
    <format dxfId="43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32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431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9"/>
          </reference>
        </references>
      </pivotArea>
    </format>
    <format dxfId="430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429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428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427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3"/>
          </reference>
        </references>
      </pivotArea>
    </format>
    <format dxfId="426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5"/>
          </reference>
        </references>
      </pivotArea>
    </format>
    <format dxfId="425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6"/>
          </reference>
        </references>
      </pivotArea>
    </format>
    <format dxfId="424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4"/>
          </reference>
        </references>
      </pivotArea>
    </format>
    <format dxfId="423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7"/>
          </reference>
        </references>
      </pivotArea>
    </format>
    <format dxfId="422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18"/>
          </reference>
        </references>
      </pivotArea>
    </format>
    <format dxfId="421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420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419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2">
            <x v="0"/>
            <x v="1"/>
          </reference>
        </references>
      </pivotArea>
    </format>
    <format dxfId="418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2">
            <x v="0"/>
            <x v="1"/>
          </reference>
        </references>
      </pivotArea>
    </format>
    <format dxfId="417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416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415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414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413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412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11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410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409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408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407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4"/>
          </reference>
        </references>
      </pivotArea>
    </format>
    <format dxfId="406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405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6"/>
          </reference>
        </references>
      </pivotArea>
    </format>
    <format dxfId="404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403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02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01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00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399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398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397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396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4"/>
          </reference>
        </references>
      </pivotArea>
    </format>
    <format dxfId="395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394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6"/>
          </reference>
        </references>
      </pivotArea>
    </format>
    <format dxfId="393">
      <pivotArea collapsedLevelsAreSubtotals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392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391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390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389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388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387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29"/>
          </reference>
        </references>
      </pivotArea>
    </format>
    <format dxfId="386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30"/>
          </reference>
        </references>
      </pivotArea>
    </format>
    <format dxfId="385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384">
      <pivotArea dataOnly="0" labelOnly="1" fieldPosition="0">
        <references count="2">
          <reference field="0" count="1" selected="0">
            <x v="1"/>
          </reference>
          <reference field="1" count="2">
            <x v="2"/>
            <x v="3"/>
          </reference>
        </references>
      </pivotArea>
    </format>
    <format dxfId="383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382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29"/>
            <x v="30"/>
            <x v="31"/>
          </reference>
        </references>
      </pivotArea>
    </format>
    <format dxfId="381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380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379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378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377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376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29"/>
          </reference>
        </references>
      </pivotArea>
    </format>
    <format dxfId="375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30"/>
          </reference>
        </references>
      </pivotArea>
    </format>
    <format dxfId="374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373">
      <pivotArea dataOnly="0" labelOnly="1" fieldPosition="0">
        <references count="2">
          <reference field="0" count="1" selected="0">
            <x v="1"/>
          </reference>
          <reference field="1" count="2">
            <x v="2"/>
            <x v="3"/>
          </reference>
        </references>
      </pivotArea>
    </format>
    <format dxfId="372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371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29"/>
            <x v="30"/>
            <x v="31"/>
          </reference>
        </references>
      </pivotArea>
    </format>
    <format dxfId="370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2"/>
          </reference>
        </references>
      </pivotArea>
    </format>
    <format dxfId="369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2"/>
          </reference>
        </references>
      </pivotArea>
    </format>
    <format dxfId="368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2"/>
          </reference>
        </references>
      </pivotArea>
    </format>
    <format dxfId="367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2"/>
          </reference>
        </references>
      </pivotArea>
    </format>
    <format dxfId="366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365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0"/>
          </reference>
        </references>
      </pivotArea>
    </format>
    <format dxfId="364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1"/>
          </reference>
        </references>
      </pivotArea>
    </format>
    <format dxfId="363">
      <pivotArea dataOnly="0" labelOnly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362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20"/>
            <x v="21"/>
          </reference>
        </references>
      </pivotArea>
    </format>
    <format dxfId="361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360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0"/>
          </reference>
        </references>
      </pivotArea>
    </format>
    <format dxfId="359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1"/>
          </reference>
        </references>
      </pivotArea>
    </format>
    <format dxfId="358">
      <pivotArea dataOnly="0" labelOnly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357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20"/>
            <x v="21"/>
          </reference>
        </references>
      </pivotArea>
    </format>
    <format dxfId="356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19"/>
          </reference>
        </references>
      </pivotArea>
    </format>
    <format dxfId="355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354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19"/>
            <x v="23"/>
          </reference>
        </references>
      </pivotArea>
    </format>
    <format dxfId="353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19"/>
          </reference>
        </references>
      </pivotArea>
    </format>
    <format dxfId="352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351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19"/>
            <x v="23"/>
          </reference>
        </references>
      </pivotArea>
    </format>
    <format dxfId="350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349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348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347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346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32"/>
          </reference>
        </references>
      </pivotArea>
    </format>
    <format dxfId="345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32"/>
          </reference>
        </references>
      </pivotArea>
    </format>
    <format dxfId="344">
      <pivotArea collapsedLevelsAreSubtotals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32"/>
          </reference>
        </references>
      </pivotArea>
    </format>
    <format dxfId="343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32"/>
          </reference>
        </references>
      </pivotArea>
    </format>
    <format dxfId="34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34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34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9"/>
          </reference>
        </references>
      </pivotArea>
    </format>
    <format dxfId="33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33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33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33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3"/>
          </reference>
        </references>
      </pivotArea>
    </format>
    <format dxfId="33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5"/>
          </reference>
        </references>
      </pivotArea>
    </format>
    <format dxfId="33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6"/>
          </reference>
        </references>
      </pivotArea>
    </format>
    <format dxfId="33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4"/>
          </reference>
        </references>
      </pivotArea>
    </format>
    <format dxfId="33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7"/>
          </reference>
        </references>
      </pivotArea>
    </format>
    <format dxfId="33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8"/>
          </reference>
        </references>
      </pivotArea>
    </format>
    <format dxfId="33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1"/>
          </reference>
        </references>
      </pivotArea>
    </format>
    <format dxfId="32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32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32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32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32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4"/>
          </reference>
        </references>
      </pivotArea>
    </format>
    <format dxfId="32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32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6"/>
          </reference>
        </references>
      </pivotArea>
    </format>
    <format dxfId="32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321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32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31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31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31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31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3"/>
          </reference>
        </references>
      </pivotArea>
    </format>
    <format dxfId="31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29"/>
          </reference>
        </references>
      </pivotArea>
    </format>
    <format dxfId="31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0"/>
          </reference>
        </references>
      </pivotArea>
    </format>
    <format dxfId="31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31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4"/>
          </reference>
        </references>
      </pivotArea>
    </format>
    <format dxfId="31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0"/>
          </reference>
        </references>
      </pivotArea>
    </format>
    <format dxfId="31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1"/>
          </reference>
        </references>
      </pivotArea>
    </format>
    <format dxfId="30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2"/>
          </reference>
        </references>
      </pivotArea>
    </format>
    <format dxfId="30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19"/>
          </reference>
        </references>
      </pivotArea>
    </format>
    <format dxfId="30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30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4"/>
          </reference>
        </references>
      </pivotArea>
    </format>
    <format dxfId="30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2"/>
          </reference>
        </references>
      </pivotArea>
    </format>
    <format dxfId="30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3"/>
          </reference>
        </references>
      </pivotArea>
    </format>
    <format dxfId="30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4"/>
          </reference>
        </references>
      </pivotArea>
    </format>
    <format dxfId="302">
      <pivotArea dataOnly="0" labelOnly="1" fieldPosition="0">
        <references count="1">
          <reference field="0" count="1">
            <x v="1"/>
          </reference>
        </references>
      </pivotArea>
    </format>
    <format dxfId="301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300">
      <pivotArea dataOnly="0" labelOnly="1" fieldPosition="0">
        <references count="2">
          <reference field="0" count="1" selected="0">
            <x v="1"/>
          </reference>
          <reference field="1" count="3">
            <x v="2"/>
            <x v="3"/>
            <x v="4"/>
          </reference>
        </references>
      </pivotArea>
    </format>
    <format dxfId="299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1"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98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7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296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29"/>
            <x v="30"/>
            <x v="31"/>
          </reference>
        </references>
      </pivotArea>
    </format>
    <format dxfId="295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9">
            <x v="19"/>
            <x v="20"/>
            <x v="21"/>
            <x v="22"/>
            <x v="23"/>
            <x v="24"/>
            <x v="32"/>
            <x v="33"/>
            <x v="34"/>
          </reference>
        </references>
      </pivotArea>
    </format>
    <format dxfId="29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29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29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9"/>
          </reference>
        </references>
      </pivotArea>
    </format>
    <format dxfId="29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29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28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8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3"/>
          </reference>
        </references>
      </pivotArea>
    </format>
    <format dxfId="28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5"/>
          </reference>
        </references>
      </pivotArea>
    </format>
    <format dxfId="28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6"/>
          </reference>
        </references>
      </pivotArea>
    </format>
    <format dxfId="28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4"/>
          </reference>
        </references>
      </pivotArea>
    </format>
    <format dxfId="28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7"/>
          </reference>
        </references>
      </pivotArea>
    </format>
    <format dxfId="28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8"/>
          </reference>
        </references>
      </pivotArea>
    </format>
    <format dxfId="28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1"/>
          </reference>
        </references>
      </pivotArea>
    </format>
    <format dxfId="28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28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27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27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27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4"/>
          </reference>
        </references>
      </pivotArea>
    </format>
    <format dxfId="27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27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6"/>
          </reference>
        </references>
      </pivotArea>
    </format>
    <format dxfId="27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27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7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27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27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26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26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3"/>
          </reference>
        </references>
      </pivotArea>
    </format>
    <format dxfId="26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29"/>
          </reference>
        </references>
      </pivotArea>
    </format>
    <format dxfId="26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0"/>
          </reference>
        </references>
      </pivotArea>
    </format>
    <format dxfId="26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26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4"/>
          </reference>
        </references>
      </pivotArea>
    </format>
    <format dxfId="26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0"/>
          </reference>
        </references>
      </pivotArea>
    </format>
    <format dxfId="26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1"/>
          </reference>
        </references>
      </pivotArea>
    </format>
    <format dxfId="26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2"/>
          </reference>
        </references>
      </pivotArea>
    </format>
    <format dxfId="26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19"/>
          </reference>
        </references>
      </pivotArea>
    </format>
    <format dxfId="25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25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4"/>
          </reference>
        </references>
      </pivotArea>
    </format>
    <format dxfId="25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2"/>
          </reference>
        </references>
      </pivotArea>
    </format>
    <format dxfId="25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3"/>
          </reference>
        </references>
      </pivotArea>
    </format>
    <format dxfId="25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4"/>
          </reference>
        </references>
      </pivotArea>
    </format>
    <format dxfId="254">
      <pivotArea dataOnly="0" labelOnly="1" fieldPosition="0">
        <references count="1">
          <reference field="0" count="1">
            <x v="1"/>
          </reference>
        </references>
      </pivotArea>
    </format>
    <format dxfId="253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252">
      <pivotArea dataOnly="0" labelOnly="1" fieldPosition="0">
        <references count="2">
          <reference field="0" count="1" selected="0">
            <x v="1"/>
          </reference>
          <reference field="1" count="3">
            <x v="2"/>
            <x v="3"/>
            <x v="4"/>
          </reference>
        </references>
      </pivotArea>
    </format>
    <format dxfId="251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1"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50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49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248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29"/>
            <x v="30"/>
            <x v="31"/>
          </reference>
        </references>
      </pivotArea>
    </format>
    <format dxfId="247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9">
            <x v="19"/>
            <x v="20"/>
            <x v="21"/>
            <x v="22"/>
            <x v="23"/>
            <x v="24"/>
            <x v="32"/>
            <x v="33"/>
            <x v="34"/>
          </reference>
        </references>
      </pivotArea>
    </format>
    <format dxfId="24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24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24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24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242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41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24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23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23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23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236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35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23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233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23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231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22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22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9"/>
          </reference>
        </references>
      </pivotArea>
    </format>
    <format dxfId="22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22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22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22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3"/>
          </reference>
        </references>
      </pivotArea>
    </format>
    <format dxfId="22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5"/>
          </reference>
        </references>
      </pivotArea>
    </format>
    <format dxfId="22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6"/>
          </reference>
        </references>
      </pivotArea>
    </format>
    <format dxfId="22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4"/>
          </reference>
        </references>
      </pivotArea>
    </format>
    <format dxfId="21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7"/>
          </reference>
        </references>
      </pivotArea>
    </format>
    <format dxfId="21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8"/>
          </reference>
        </references>
      </pivotArea>
    </format>
    <format dxfId="21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1"/>
          </reference>
        </references>
      </pivotArea>
    </format>
    <format dxfId="21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21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21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21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21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4"/>
          </reference>
        </references>
      </pivotArea>
    </format>
    <format dxfId="21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21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6"/>
          </reference>
        </references>
      </pivotArea>
    </format>
    <format dxfId="20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20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20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20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20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3"/>
          </reference>
        </references>
      </pivotArea>
    </format>
    <format dxfId="20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29"/>
          </reference>
        </references>
      </pivotArea>
    </format>
    <format dxfId="20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0"/>
          </reference>
        </references>
      </pivotArea>
    </format>
    <format dxfId="20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19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4"/>
          </reference>
        </references>
      </pivotArea>
    </format>
    <format dxfId="19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0"/>
          </reference>
        </references>
      </pivotArea>
    </format>
    <format dxfId="19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1"/>
          </reference>
        </references>
      </pivotArea>
    </format>
    <format dxfId="19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2"/>
          </reference>
        </references>
      </pivotArea>
    </format>
    <format dxfId="19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19"/>
          </reference>
        </references>
      </pivotArea>
    </format>
    <format dxfId="19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19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4"/>
          </reference>
        </references>
      </pivotArea>
    </format>
    <format dxfId="19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2"/>
          </reference>
        </references>
      </pivotArea>
    </format>
    <format dxfId="19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3"/>
          </reference>
        </references>
      </pivotArea>
    </format>
    <format dxfId="19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4"/>
          </reference>
        </references>
      </pivotArea>
    </format>
    <format dxfId="189">
      <pivotArea dataOnly="0" labelOnly="1" fieldPosition="0">
        <references count="1">
          <reference field="0" count="0"/>
        </references>
      </pivotArea>
    </format>
    <format dxfId="188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187">
      <pivotArea dataOnly="0" labelOnly="1" fieldPosition="0">
        <references count="2">
          <reference field="0" count="1" selected="0">
            <x v="1"/>
          </reference>
          <reference field="1" count="3">
            <x v="2"/>
            <x v="3"/>
            <x v="4"/>
          </reference>
        </references>
      </pivotArea>
    </format>
    <format dxfId="186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1"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185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84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183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29"/>
            <x v="30"/>
            <x v="31"/>
          </reference>
        </references>
      </pivotArea>
    </format>
    <format dxfId="182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9">
            <x v="19"/>
            <x v="20"/>
            <x v="21"/>
            <x v="22"/>
            <x v="23"/>
            <x v="24"/>
            <x v="32"/>
            <x v="33"/>
            <x v="34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8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17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8"/>
          </reference>
        </references>
      </pivotArea>
    </format>
    <format dxfId="17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9"/>
          </reference>
        </references>
      </pivotArea>
    </format>
    <format dxfId="17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0"/>
          </reference>
        </references>
      </pivotArea>
    </format>
    <format dxfId="17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1"/>
          </reference>
        </references>
      </pivotArea>
    </format>
    <format dxfId="17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17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3"/>
          </reference>
        </references>
      </pivotArea>
    </format>
    <format dxfId="17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5"/>
          </reference>
        </references>
      </pivotArea>
    </format>
    <format dxfId="17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6"/>
          </reference>
        </references>
      </pivotArea>
    </format>
    <format dxfId="17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4"/>
          </reference>
        </references>
      </pivotArea>
    </format>
    <format dxfId="17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7"/>
          </reference>
        </references>
      </pivotArea>
    </format>
    <format dxfId="16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>
            <x v="18"/>
          </reference>
        </references>
      </pivotArea>
    </format>
    <format dxfId="16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1"/>
          </reference>
        </references>
      </pivotArea>
    </format>
    <format dxfId="16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0"/>
          </reference>
        </references>
      </pivotArea>
    </format>
    <format dxfId="16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16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2"/>
          </reference>
        </references>
      </pivotArea>
    </format>
    <format dxfId="16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16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4"/>
          </reference>
        </references>
      </pivotArea>
    </format>
    <format dxfId="16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5"/>
          </reference>
        </references>
      </pivotArea>
    </format>
    <format dxfId="16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6"/>
          </reference>
        </references>
      </pivotArea>
    </format>
    <format dxfId="16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>
            <x v="7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5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15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15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28"/>
          </reference>
        </references>
      </pivotArea>
    </format>
    <format dxfId="15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>
            <x v="1048832"/>
          </reference>
        </references>
      </pivotArea>
    </format>
    <format dxfId="15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3"/>
          </reference>
        </references>
      </pivotArea>
    </format>
    <format dxfId="15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29"/>
          </reference>
        </references>
      </pivotArea>
    </format>
    <format dxfId="15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0"/>
          </reference>
        </references>
      </pivotArea>
    </format>
    <format dxfId="15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>
            <x v="31"/>
          </reference>
        </references>
      </pivotArea>
    </format>
    <format dxfId="15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4"/>
          </reference>
        </references>
      </pivotArea>
    </format>
    <format dxfId="14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0"/>
          </reference>
        </references>
      </pivotArea>
    </format>
    <format dxfId="14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1"/>
          </reference>
        </references>
      </pivotArea>
    </format>
    <format dxfId="147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2"/>
          </reference>
        </references>
      </pivotArea>
    </format>
    <format dxfId="14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19"/>
          </reference>
        </references>
      </pivotArea>
    </format>
    <format dxfId="145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3"/>
          </reference>
        </references>
      </pivotArea>
    </format>
    <format dxfId="144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24"/>
          </reference>
        </references>
      </pivotArea>
    </format>
    <format dxfId="14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2"/>
          </reference>
        </references>
      </pivotArea>
    </format>
    <format dxfId="142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3"/>
          </reference>
        </references>
      </pivotArea>
    </format>
    <format dxfId="14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2" count="1">
            <x v="34"/>
          </reference>
        </references>
      </pivotArea>
    </format>
    <format dxfId="140">
      <pivotArea dataOnly="0" labelOnly="1" fieldPosition="0">
        <references count="1">
          <reference field="0" count="0"/>
        </references>
      </pivotArea>
    </format>
    <format dxfId="139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138">
      <pivotArea dataOnly="0" labelOnly="1" fieldPosition="0">
        <references count="2">
          <reference field="0" count="1" selected="0">
            <x v="1"/>
          </reference>
          <reference field="1" count="3">
            <x v="2"/>
            <x v="3"/>
            <x v="4"/>
          </reference>
        </references>
      </pivotArea>
    </format>
    <format dxfId="137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1"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136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35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8"/>
            <x v="1048832"/>
            <x v="1048832"/>
          </reference>
        </references>
      </pivotArea>
    </format>
    <format dxfId="134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29"/>
            <x v="30"/>
            <x v="31"/>
          </reference>
        </references>
      </pivotArea>
    </format>
    <format dxfId="133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9">
            <x v="19"/>
            <x v="20"/>
            <x v="21"/>
            <x v="22"/>
            <x v="23"/>
            <x v="24"/>
            <x v="32"/>
            <x v="33"/>
            <x v="34"/>
          </reference>
        </references>
      </pivotArea>
    </format>
    <format dxfId="1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6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5">
      <pivotArea dataOnly="0" labelOnly="1" fieldPosition="0">
        <references count="1">
          <reference field="0" count="1">
            <x v="0"/>
          </reference>
        </references>
      </pivotArea>
    </format>
    <format dxfId="124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3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22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21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20">
      <pivotArea dataOnly="0" labelOnly="1" fieldPosition="0">
        <references count="1">
          <reference field="0" count="1">
            <x v="1"/>
          </reference>
        </references>
      </pivotArea>
    </format>
    <format dxfId="119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118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17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116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115">
      <pivotArea dataOnly="0" labelOnly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114">
      <pivotArea collapsedLevelsAreSubtotals="1" fieldPosition="0">
        <references count="1">
          <reference field="0" count="1">
            <x v="0"/>
          </reference>
        </references>
      </pivotArea>
    </format>
    <format dxfId="113">
      <pivotArea collapsedLevelsAreSubtotals="1" fieldPosition="0">
        <references count="1">
          <reference field="0" count="1">
            <x v="1"/>
          </reference>
        </references>
      </pivotArea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2022"/>
    <pivotHierarchy dragToData="1" caption="2023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1"/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!$B$314:$O$464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90875-534C-4CA9-8FE8-BA945457231A}" name="PivotTable2" cacheId="2" applyNumberFormats="0" applyBorderFormats="0" applyFontFormats="0" applyPatternFormats="0" applyAlignmentFormats="0" applyWidthHeightFormats="1" dataCaption="Values" updatedVersion="7" minRefreshableVersion="3" useAutoFormatting="1" subtotalHiddenItems="1" rowGrandTotals="0" itemPrintTitles="1" createdVersion="7" indent="0" outline="1" outlineData="1" multipleFieldFilters="0" rowHeaderCaption="Balance Sheet">
  <location ref="B4:D46" firstHeaderRow="0" firstDataRow="1" firstDataCol="1"/>
  <pivotFields count="5">
    <pivotField axis="axisRow" allDrilled="1" showAll="0" defaultAttributeDrillState="1">
      <items count="3">
        <item s="1" x="0"/>
        <item s="1" x="1"/>
        <item t="default"/>
      </items>
    </pivotField>
    <pivotField axis="axisRow" allDrilled="1" showAll="0" defaultAttributeDrillState="1">
      <items count="6">
        <item x="1"/>
        <item x="0"/>
        <item x="3"/>
        <item x="4"/>
        <item x="2"/>
        <item t="default"/>
      </items>
    </pivotField>
    <pivotField dataField="1" showAll="0"/>
    <pivotField dataField="1" showAll="0"/>
    <pivotField axis="axisRow" allDrilled="1" showAll="0" defaultAttributeDrillState="1">
      <items count="36">
        <item x="2"/>
        <item x="4"/>
        <item x="7"/>
        <item x="0"/>
        <item x="5"/>
        <item x="6"/>
        <item x="3"/>
        <item x="1"/>
        <item x="14"/>
        <item x="9"/>
        <item x="15"/>
        <item x="16"/>
        <item x="18"/>
        <item x="17"/>
        <item x="11"/>
        <item x="8"/>
        <item x="13"/>
        <item x="10"/>
        <item x="12"/>
        <item x="24"/>
        <item x="27"/>
        <item x="22"/>
        <item x="19"/>
        <item x="23"/>
        <item x="26"/>
        <item x="25"/>
        <item x="20"/>
        <item x="21"/>
        <item x="29"/>
        <item x="28"/>
        <item x="31"/>
        <item x="30"/>
        <item x="34"/>
        <item x="33"/>
        <item x="32"/>
        <item t="default"/>
      </items>
    </pivotField>
  </pivotFields>
  <rowFields count="3">
    <field x="0"/>
    <field x="1"/>
    <field x="4"/>
  </rowFields>
  <rowItems count="42">
    <i>
      <x/>
    </i>
    <i r="1">
      <x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"/>
    </i>
    <i r="1">
      <x v="2"/>
    </i>
    <i r="2">
      <x v="28"/>
    </i>
    <i r="2">
      <x v="29"/>
    </i>
    <i r="2">
      <x v="30"/>
    </i>
    <i r="2">
      <x v="31"/>
    </i>
    <i r="1">
      <x v="3"/>
    </i>
    <i r="2">
      <x v="32"/>
    </i>
    <i r="2">
      <x v="33"/>
    </i>
    <i r="2">
      <x v="34"/>
    </i>
    <i r="1">
      <x v="4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</rowItems>
  <colFields count="1">
    <field x="-2"/>
  </colFields>
  <colItems count="2">
    <i>
      <x/>
    </i>
    <i i="1">
      <x v="1"/>
    </i>
  </colItems>
  <dataFields count="2">
    <dataField name="2018" fld="2" baseField="0" baseItem="0"/>
    <dataField name="2019" fld="3" baseField="0" baseItem="0" numFmtId="166"/>
  </dataFields>
  <formats count="37">
    <format dxfId="514">
      <pivotArea type="all" dataOnly="0" outline="0" fieldPosition="0"/>
    </format>
    <format dxfId="513">
      <pivotArea outline="0" collapsedLevelsAreSubtotals="1" fieldPosition="0"/>
    </format>
    <format dxfId="512">
      <pivotArea field="0" type="button" dataOnly="0" labelOnly="1" outline="0" axis="axisRow" fieldPosition="0"/>
    </format>
    <format dxfId="511">
      <pivotArea dataOnly="0" labelOnly="1" grandRow="1" outline="0" fieldPosition="0"/>
    </format>
    <format dxfId="510">
      <pivotArea type="all" dataOnly="0" outline="0" fieldPosition="0"/>
    </format>
    <format dxfId="509">
      <pivotArea outline="0" collapsedLevelsAreSubtotals="1" fieldPosition="0"/>
    </format>
    <format dxfId="508">
      <pivotArea field="0" type="button" dataOnly="0" labelOnly="1" outline="0" axis="axisRow" fieldPosition="0"/>
    </format>
    <format dxfId="507">
      <pivotArea dataOnly="0" labelOnly="1" grandRow="1" outline="0" fieldPosition="0"/>
    </format>
    <format dxfId="506">
      <pivotArea type="all" dataOnly="0" outline="0" fieldPosition="0"/>
    </format>
    <format dxfId="505">
      <pivotArea outline="0" collapsedLevelsAreSubtotals="1" fieldPosition="0"/>
    </format>
    <format dxfId="504">
      <pivotArea field="0" type="button" dataOnly="0" labelOnly="1" outline="0" axis="axisRow" fieldPosition="0"/>
    </format>
    <format dxfId="503">
      <pivotArea field="0" type="button" dataOnly="0" labelOnly="1" outline="0" axis="axisRow" fieldPosition="0"/>
    </format>
    <format dxfId="502">
      <pivotArea field="0" type="button" dataOnly="0" labelOnly="1" outline="0" axis="axisRow" fieldPosition="0"/>
    </format>
    <format dxfId="501">
      <pivotArea field="0" type="button" dataOnly="0" labelOnly="1" outline="0" axis="axisRow" fieldPosition="0"/>
    </format>
    <format dxfId="50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3">
      <pivotArea collapsedLevelsAreSubtotals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92">
      <pivotArea dataOnly="0" labelOnly="1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491">
      <pivotArea collapsedLevelsAreSubtotals="1" fieldPosition="0">
        <references count="1">
          <reference field="0" count="1">
            <x v="1"/>
          </reference>
        </references>
      </pivotArea>
    </format>
    <format dxfId="490">
      <pivotArea dataOnly="0" labelOnly="1" fieldPosition="0">
        <references count="1">
          <reference field="0" count="1">
            <x v="1"/>
          </reference>
        </references>
      </pivotArea>
    </format>
    <format dxfId="489">
      <pivotArea collapsedLevelsAreSubtotals="1" fieldPosition="0">
        <references count="1">
          <reference field="0" count="1">
            <x v="0"/>
          </reference>
        </references>
      </pivotArea>
    </format>
    <format dxfId="488">
      <pivotArea dataOnly="0" labelOnly="1" fieldPosition="0">
        <references count="1">
          <reference field="0" count="1">
            <x v="0"/>
          </reference>
        </references>
      </pivotArea>
    </format>
    <format dxfId="487">
      <pivotArea collapsedLevelsAreSubtotals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486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485">
      <pivotArea collapsedLevelsAreSubtotals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484">
      <pivotArea dataOnly="0" labelOnly="1" fieldPosition="0">
        <references count="2">
          <reference field="0" count="1" selected="0">
            <x v="1"/>
          </reference>
          <reference field="1" count="1">
            <x v="3"/>
          </reference>
        </references>
      </pivotArea>
    </format>
    <format dxfId="483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482">
      <pivotArea dataOnly="0" labelOnly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481">
      <pivotArea collapsedLevelsAreSubtotals="1" fieldPosition="0">
        <references count="1">
          <reference field="0" count="1">
            <x v="0"/>
          </reference>
        </references>
      </pivotArea>
    </format>
    <format dxfId="480">
      <pivotArea collapsedLevelsAreSubtotals="1" fieldPosition="0">
        <references count="1">
          <reference field="0" count="1">
            <x v="1"/>
          </reference>
        </references>
      </pivotArea>
    </format>
    <format dxfId="479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78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pivotHierarchies count="52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2018"/>
    <pivotHierarchy dragToData="1" caption="2019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B!$B$1:$O$199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59AD-ACEF-4003-9448-C700C8F56E72}">
  <sheetPr>
    <tabColor theme="0" tint="-0.249977111117893"/>
  </sheetPr>
  <dimension ref="B5:N11"/>
  <sheetViews>
    <sheetView showGridLines="0" tabSelected="1" workbookViewId="0"/>
  </sheetViews>
  <sheetFormatPr defaultColWidth="9.109375" defaultRowHeight="14.4" x14ac:dyDescent="0.3"/>
  <cols>
    <col min="1" max="1" width="2" style="202" customWidth="1"/>
    <col min="2" max="16384" width="9.109375" style="202"/>
  </cols>
  <sheetData>
    <row r="5" spans="2:14" x14ac:dyDescent="0.3">
      <c r="N5"/>
    </row>
    <row r="9" spans="2:14" ht="50.4" x14ac:dyDescent="0.3">
      <c r="B9" s="200" t="s">
        <v>604</v>
      </c>
      <c r="C9" s="201"/>
    </row>
    <row r="10" spans="2:14" ht="50.4" customHeight="1" x14ac:dyDescent="0.3">
      <c r="B10" s="200" t="s">
        <v>605</v>
      </c>
      <c r="C10" s="201"/>
    </row>
    <row r="11" spans="2:14" ht="50.4" x14ac:dyDescent="0.3">
      <c r="B11" s="200" t="s">
        <v>606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Z18"/>
  <sheetViews>
    <sheetView showGridLines="0" workbookViewId="0"/>
  </sheetViews>
  <sheetFormatPr defaultColWidth="8.88671875" defaultRowHeight="11.4" x14ac:dyDescent="0.2"/>
  <cols>
    <col min="1" max="1" width="2.77734375" style="2" customWidth="1"/>
    <col min="2" max="2" width="20.6640625" style="2" customWidth="1"/>
    <col min="3" max="3" width="33" style="2" customWidth="1"/>
    <col min="4" max="4" width="2.77734375" style="2" customWidth="1"/>
    <col min="5" max="5" width="8.5546875" style="2" customWidth="1"/>
    <col min="6" max="6" width="2.77734375" style="2" customWidth="1"/>
    <col min="7" max="7" width="6" style="2" customWidth="1"/>
    <col min="8" max="8" width="2.77734375" style="2" customWidth="1"/>
    <col min="9" max="9" width="8.5546875" style="2" customWidth="1"/>
    <col min="10" max="10" width="2.77734375" style="2" customWidth="1"/>
    <col min="11" max="11" width="5.88671875" style="2" customWidth="1"/>
    <col min="12" max="12" width="2.77734375" style="2" customWidth="1"/>
    <col min="13" max="13" width="8.5546875" style="2" customWidth="1"/>
    <col min="14" max="14" width="2.77734375" style="2" customWidth="1"/>
    <col min="15" max="15" width="5.88671875" style="2" customWidth="1"/>
    <col min="16" max="16" width="2.77734375" style="2" customWidth="1"/>
    <col min="17" max="17" width="8.5546875" style="2" customWidth="1"/>
    <col min="18" max="18" width="2.77734375" style="2" customWidth="1"/>
    <col min="19" max="19" width="5.88671875" style="2" customWidth="1"/>
    <col min="20" max="20" width="2.77734375" style="2" customWidth="1"/>
    <col min="21" max="21" width="8.5546875" style="2" customWidth="1"/>
    <col min="22" max="22" width="2.77734375" style="2" customWidth="1"/>
    <col min="23" max="23" width="5.88671875" style="2" customWidth="1"/>
    <col min="24" max="25" width="2.77734375" style="2" customWidth="1"/>
    <col min="26" max="26" width="41.109375" style="2" customWidth="1"/>
    <col min="27" max="16384" width="8.88671875" style="2"/>
  </cols>
  <sheetData>
    <row r="3" spans="2:26" s="51" customFormat="1" ht="12" x14ac:dyDescent="0.3">
      <c r="B3" s="211" t="s">
        <v>76</v>
      </c>
      <c r="C3" s="213"/>
      <c r="D3" s="49"/>
      <c r="E3" s="211">
        <v>2019</v>
      </c>
      <c r="F3" s="212"/>
      <c r="G3" s="213"/>
      <c r="H3" s="49"/>
      <c r="I3" s="211">
        <v>2020</v>
      </c>
      <c r="J3" s="212"/>
      <c r="K3" s="213"/>
      <c r="L3" s="49"/>
      <c r="M3" s="211">
        <v>2021</v>
      </c>
      <c r="N3" s="212"/>
      <c r="O3" s="213"/>
      <c r="P3" s="49"/>
      <c r="Q3" s="211">
        <v>2022</v>
      </c>
      <c r="R3" s="212"/>
      <c r="S3" s="213"/>
      <c r="T3" s="49"/>
      <c r="U3" s="211">
        <v>2023</v>
      </c>
      <c r="V3" s="212"/>
      <c r="W3" s="213"/>
      <c r="X3" s="49"/>
      <c r="Y3" s="49"/>
      <c r="Z3" s="50" t="s">
        <v>84</v>
      </c>
    </row>
    <row r="5" spans="2:26" ht="12" customHeight="1" x14ac:dyDescent="0.25">
      <c r="B5" s="218" t="s">
        <v>42</v>
      </c>
      <c r="C5" s="29" t="s">
        <v>43</v>
      </c>
      <c r="D5" s="13"/>
      <c r="E5" s="31">
        <f>+BS!D26</f>
        <v>4533</v>
      </c>
      <c r="F5" s="209" t="s">
        <v>29</v>
      </c>
      <c r="G5" s="164">
        <f>E5/E6</f>
        <v>3.764950166112957</v>
      </c>
      <c r="I5" s="31">
        <f>BS!E26</f>
        <v>5075</v>
      </c>
      <c r="J5" s="209" t="s">
        <v>29</v>
      </c>
      <c r="K5" s="164">
        <f>I5/I6</f>
        <v>2.9888103651354534</v>
      </c>
      <c r="M5" s="31">
        <f>BS!F26</f>
        <v>6935</v>
      </c>
      <c r="N5" s="209" t="s">
        <v>29</v>
      </c>
      <c r="O5" s="164">
        <f>M5/M6</f>
        <v>1.8017666926474409</v>
      </c>
      <c r="Q5" s="31">
        <f>BS!G26</f>
        <v>8194</v>
      </c>
      <c r="R5" s="209" t="s">
        <v>29</v>
      </c>
      <c r="S5" s="164">
        <f>Q5/Q6</f>
        <v>2.3478510028653297</v>
      </c>
      <c r="U5" s="31">
        <f>BS!H26</f>
        <v>8591</v>
      </c>
      <c r="V5" s="209" t="s">
        <v>29</v>
      </c>
      <c r="W5" s="164">
        <f>U5/U6</f>
        <v>5.1412327947336927</v>
      </c>
      <c r="Z5" s="216" t="s">
        <v>97</v>
      </c>
    </row>
    <row r="6" spans="2:26" x14ac:dyDescent="0.2">
      <c r="B6" s="219"/>
      <c r="C6" s="30" t="s">
        <v>44</v>
      </c>
      <c r="D6" s="13"/>
      <c r="E6" s="34">
        <f>+BS!D50</f>
        <v>1204</v>
      </c>
      <c r="F6" s="210"/>
      <c r="G6" s="35"/>
      <c r="I6" s="34">
        <f>BS!E50</f>
        <v>1698</v>
      </c>
      <c r="J6" s="210"/>
      <c r="K6" s="35"/>
      <c r="M6" s="34">
        <f>+BS!F50</f>
        <v>3849</v>
      </c>
      <c r="N6" s="210"/>
      <c r="O6" s="35"/>
      <c r="Q6" s="34">
        <f>BS!G50</f>
        <v>3490</v>
      </c>
      <c r="R6" s="210"/>
      <c r="S6" s="35"/>
      <c r="U6" s="34">
        <f>BS!H50</f>
        <v>1671</v>
      </c>
      <c r="V6" s="210"/>
      <c r="W6" s="35"/>
      <c r="Z6" s="217"/>
    </row>
    <row r="9" spans="2:26" ht="12" customHeight="1" x14ac:dyDescent="0.25">
      <c r="B9" s="218" t="s">
        <v>45</v>
      </c>
      <c r="C9" s="29" t="s">
        <v>46</v>
      </c>
      <c r="D9" s="13"/>
      <c r="E9" s="44">
        <f>+BS!D25+BS!D23+BS!D24+BS!D21</f>
        <v>1177</v>
      </c>
      <c r="F9" s="209" t="s">
        <v>29</v>
      </c>
      <c r="G9" s="164">
        <f>E9/E10</f>
        <v>0.97757475083056478</v>
      </c>
      <c r="I9" s="31">
        <f>+BS!E25+BS!E23+BS!E21+BS!E24</f>
        <v>1841</v>
      </c>
      <c r="J9" s="209" t="s">
        <v>29</v>
      </c>
      <c r="K9" s="164">
        <f>I9/I10</f>
        <v>1.0842167255594817</v>
      </c>
      <c r="M9" s="31">
        <f>+BS!F25+BS!F23+BS!F24+BS!F21</f>
        <v>1367</v>
      </c>
      <c r="N9" s="209" t="s">
        <v>29</v>
      </c>
      <c r="O9" s="164">
        <f>M9/M10</f>
        <v>0.35515718368407379</v>
      </c>
      <c r="Q9" s="31">
        <f>+BS!G25+BS!G23+BS!G24+BS!G21</f>
        <v>1822</v>
      </c>
      <c r="R9" s="209" t="s">
        <v>29</v>
      </c>
      <c r="S9" s="164">
        <f>Q9/Q10</f>
        <v>0.52206303724928371</v>
      </c>
      <c r="U9" s="31">
        <f>+BS!H25+BS!H23+BS!H24+BS!H21</f>
        <v>2463</v>
      </c>
      <c r="V9" s="209" t="s">
        <v>29</v>
      </c>
      <c r="W9" s="164">
        <f>U9/U10</f>
        <v>1.4739676840215439</v>
      </c>
      <c r="Z9" s="216" t="s">
        <v>98</v>
      </c>
    </row>
    <row r="10" spans="2:26" x14ac:dyDescent="0.2">
      <c r="B10" s="219"/>
      <c r="C10" s="30" t="s">
        <v>44</v>
      </c>
      <c r="D10" s="13"/>
      <c r="E10" s="47">
        <f>BS!D50</f>
        <v>1204</v>
      </c>
      <c r="F10" s="210"/>
      <c r="G10" s="35"/>
      <c r="I10" s="34">
        <f>BS!E50</f>
        <v>1698</v>
      </c>
      <c r="J10" s="210"/>
      <c r="K10" s="35"/>
      <c r="M10" s="34">
        <f>+BS!F50</f>
        <v>3849</v>
      </c>
      <c r="N10" s="210"/>
      <c r="O10" s="35"/>
      <c r="Q10" s="34">
        <f>BS!G50</f>
        <v>3490</v>
      </c>
      <c r="R10" s="210"/>
      <c r="S10" s="35"/>
      <c r="U10" s="34">
        <f>BS!H50</f>
        <v>1671</v>
      </c>
      <c r="V10" s="210"/>
      <c r="W10" s="35"/>
      <c r="Z10" s="217"/>
    </row>
    <row r="13" spans="2:26" ht="12" customHeight="1" x14ac:dyDescent="0.25">
      <c r="B13" s="218" t="s">
        <v>47</v>
      </c>
      <c r="C13" s="29" t="s">
        <v>48</v>
      </c>
      <c r="D13" s="13"/>
      <c r="E13" s="44">
        <f>+BS!D25+BS!D23</f>
        <v>124</v>
      </c>
      <c r="F13" s="209" t="s">
        <v>29</v>
      </c>
      <c r="G13" s="164">
        <f>E13/E14</f>
        <v>0.10299003322259136</v>
      </c>
      <c r="I13" s="31">
        <f>+BS!E25+BS!E23</f>
        <v>597</v>
      </c>
      <c r="J13" s="209" t="s">
        <v>29</v>
      </c>
      <c r="K13" s="164">
        <f>I13/I14</f>
        <v>0.35159010600706714</v>
      </c>
      <c r="M13" s="31">
        <f>+BS!F25+BS!F23</f>
        <v>16</v>
      </c>
      <c r="N13" s="209" t="s">
        <v>29</v>
      </c>
      <c r="O13" s="164">
        <f>M13/M14</f>
        <v>4.156923876331515E-3</v>
      </c>
      <c r="Q13" s="31">
        <f>+BS!G25+BS!G23</f>
        <v>80</v>
      </c>
      <c r="R13" s="209" t="s">
        <v>29</v>
      </c>
      <c r="S13" s="164">
        <f>Q13/Q14</f>
        <v>2.2922636103151862E-2</v>
      </c>
      <c r="U13" s="31">
        <f>+BS!H25+BS!H23</f>
        <v>1074</v>
      </c>
      <c r="V13" s="209" t="s">
        <v>29</v>
      </c>
      <c r="W13" s="164">
        <f>U13/U14</f>
        <v>0.64272890484739675</v>
      </c>
      <c r="Z13" s="216" t="s">
        <v>99</v>
      </c>
    </row>
    <row r="14" spans="2:26" x14ac:dyDescent="0.2">
      <c r="B14" s="219"/>
      <c r="C14" s="30" t="s">
        <v>44</v>
      </c>
      <c r="D14" s="13"/>
      <c r="E14" s="47">
        <f>BS!D50</f>
        <v>1204</v>
      </c>
      <c r="F14" s="210"/>
      <c r="G14" s="35"/>
      <c r="I14" s="34">
        <f>BS!E50</f>
        <v>1698</v>
      </c>
      <c r="J14" s="210"/>
      <c r="K14" s="35"/>
      <c r="M14" s="34">
        <f>BS!F50</f>
        <v>3849</v>
      </c>
      <c r="N14" s="210"/>
      <c r="O14" s="35"/>
      <c r="Q14" s="34">
        <f>BS!G50</f>
        <v>3490</v>
      </c>
      <c r="R14" s="210"/>
      <c r="S14" s="35"/>
      <c r="U14" s="34">
        <f>BS!H50</f>
        <v>1671</v>
      </c>
      <c r="V14" s="210"/>
      <c r="W14" s="35"/>
      <c r="Z14" s="217"/>
    </row>
    <row r="17" spans="2:26" ht="12" customHeight="1" x14ac:dyDescent="0.25">
      <c r="B17" s="218" t="s">
        <v>49</v>
      </c>
      <c r="C17" s="29" t="s">
        <v>46</v>
      </c>
      <c r="D17" s="13"/>
      <c r="E17" s="44">
        <f>+BS!D25+BS!D23+BS!D24+BS!D21</f>
        <v>1177</v>
      </c>
      <c r="F17" s="209" t="s">
        <v>29</v>
      </c>
      <c r="G17" s="169">
        <f>E17/E18</f>
        <v>59.53506097560976</v>
      </c>
      <c r="I17" s="31">
        <f>+BS!E25+BS!E23+BS!E24+BS!E21</f>
        <v>1841</v>
      </c>
      <c r="J17" s="209" t="s">
        <v>29</v>
      </c>
      <c r="K17" s="169">
        <f>I17/I18</f>
        <v>87.804129099699466</v>
      </c>
      <c r="M17" s="31">
        <f>+BS!F25+BS!F23+BS!F24+BS!F21</f>
        <v>1367</v>
      </c>
      <c r="N17" s="209" t="s">
        <v>29</v>
      </c>
      <c r="O17" s="169">
        <f>M17/M18</f>
        <v>48.907567143697314</v>
      </c>
      <c r="Q17" s="31">
        <f>+BS!G25+BS!G23+BS!G24+BS!G21</f>
        <v>1822</v>
      </c>
      <c r="R17" s="209" t="s">
        <v>29</v>
      </c>
      <c r="S17" s="169">
        <f>Q17/Q18</f>
        <v>44.326468039725391</v>
      </c>
      <c r="U17" s="31">
        <f>+BS!H25+BS!H23+BS!H24+BS!H21</f>
        <v>2463</v>
      </c>
      <c r="V17" s="209" t="s">
        <v>29</v>
      </c>
      <c r="W17" s="169">
        <f>U17/U18</f>
        <v>71.764588488864064</v>
      </c>
      <c r="Z17" s="216" t="s">
        <v>131</v>
      </c>
    </row>
    <row r="18" spans="2:26" x14ac:dyDescent="0.2">
      <c r="B18" s="219"/>
      <c r="C18" s="30" t="s">
        <v>50</v>
      </c>
      <c r="D18" s="13"/>
      <c r="E18" s="47">
        <f>+-('P&amp;L'!D16+'P&amp;L'!D21+'P&amp;L'!D23)/365</f>
        <v>19.769863013698629</v>
      </c>
      <c r="F18" s="210"/>
      <c r="G18" s="35"/>
      <c r="I18" s="47">
        <f>+-('P&amp;L'!E16+'P&amp;L'!E21+'P&amp;L'!E23)/365</f>
        <v>20.967123287671232</v>
      </c>
      <c r="J18" s="210"/>
      <c r="K18" s="35"/>
      <c r="M18" s="47">
        <f>+-('P&amp;L'!F16+'P&amp;L'!F21+'P&amp;L'!F23)/365</f>
        <v>27.950684931506849</v>
      </c>
      <c r="N18" s="210"/>
      <c r="O18" s="35"/>
      <c r="Q18" s="47">
        <f>+-('P&amp;L'!G16+'P&amp;L'!G21+'P&amp;L'!G23)/365</f>
        <v>41.104109589041094</v>
      </c>
      <c r="R18" s="210"/>
      <c r="S18" s="35"/>
      <c r="U18" s="47">
        <f>+-('P&amp;L'!H16+'P&amp;L'!H21+'P&amp;L'!H23)/365</f>
        <v>34.320547945205476</v>
      </c>
      <c r="V18" s="210"/>
      <c r="W18" s="35"/>
      <c r="Z18" s="217"/>
    </row>
  </sheetData>
  <mergeCells count="34">
    <mergeCell ref="B3:C3"/>
    <mergeCell ref="E3:G3"/>
    <mergeCell ref="I3:K3"/>
    <mergeCell ref="B5:B6"/>
    <mergeCell ref="B9:B10"/>
    <mergeCell ref="J9:J10"/>
    <mergeCell ref="J5:J6"/>
    <mergeCell ref="F9:F10"/>
    <mergeCell ref="F5:F6"/>
    <mergeCell ref="B13:B14"/>
    <mergeCell ref="B17:B18"/>
    <mergeCell ref="Z5:Z6"/>
    <mergeCell ref="Z9:Z10"/>
    <mergeCell ref="Z13:Z14"/>
    <mergeCell ref="Z17:Z18"/>
    <mergeCell ref="J17:J18"/>
    <mergeCell ref="J13:J14"/>
    <mergeCell ref="F17:F18"/>
    <mergeCell ref="F13:F14"/>
    <mergeCell ref="M3:O3"/>
    <mergeCell ref="N5:N6"/>
    <mergeCell ref="N9:N10"/>
    <mergeCell ref="N13:N14"/>
    <mergeCell ref="N17:N18"/>
    <mergeCell ref="Q3:S3"/>
    <mergeCell ref="R5:R6"/>
    <mergeCell ref="R9:R10"/>
    <mergeCell ref="R13:R14"/>
    <mergeCell ref="R17:R18"/>
    <mergeCell ref="U3:W3"/>
    <mergeCell ref="V5:V6"/>
    <mergeCell ref="V9:V10"/>
    <mergeCell ref="V13:V14"/>
    <mergeCell ref="V17:V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Z26"/>
  <sheetViews>
    <sheetView showGridLines="0" zoomScaleNormal="100" workbookViewId="0"/>
  </sheetViews>
  <sheetFormatPr defaultColWidth="8.88671875" defaultRowHeight="11.4" x14ac:dyDescent="0.2"/>
  <cols>
    <col min="1" max="1" width="2.77734375" style="2" customWidth="1"/>
    <col min="2" max="2" width="22.44140625" style="2" customWidth="1"/>
    <col min="3" max="3" width="38.21875" style="2" customWidth="1"/>
    <col min="4" max="4" width="2.77734375" style="2" customWidth="1"/>
    <col min="5" max="5" width="9.109375" style="2" customWidth="1"/>
    <col min="6" max="6" width="2.77734375" style="2" customWidth="1"/>
    <col min="7" max="7" width="5.77734375" style="11" customWidth="1"/>
    <col min="8" max="8" width="2.77734375" style="2" customWidth="1"/>
    <col min="9" max="9" width="8.77734375" style="2" customWidth="1"/>
    <col min="10" max="10" width="2.77734375" style="2" customWidth="1"/>
    <col min="11" max="11" width="6.33203125" style="2" customWidth="1"/>
    <col min="12" max="12" width="2.77734375" style="2" customWidth="1"/>
    <col min="13" max="13" width="8.77734375" style="2" customWidth="1"/>
    <col min="14" max="14" width="2.77734375" style="2" customWidth="1"/>
    <col min="15" max="15" width="6.33203125" style="2" customWidth="1"/>
    <col min="16" max="16" width="2.77734375" style="2" customWidth="1"/>
    <col min="17" max="17" width="8.77734375" style="2" customWidth="1"/>
    <col min="18" max="18" width="2.77734375" style="2" customWidth="1"/>
    <col min="19" max="19" width="5.88671875" style="2" bestFit="1" customWidth="1"/>
    <col min="20" max="20" width="2.77734375" style="2" customWidth="1"/>
    <col min="21" max="21" width="8.77734375" style="2" customWidth="1"/>
    <col min="22" max="22" width="2.77734375" style="2" customWidth="1"/>
    <col min="23" max="23" width="6.77734375" style="2" bestFit="1" customWidth="1"/>
    <col min="24" max="25" width="2.77734375" style="2" customWidth="1"/>
    <col min="26" max="26" width="24.33203125" style="2" customWidth="1"/>
    <col min="27" max="16384" width="8.88671875" style="2"/>
  </cols>
  <sheetData>
    <row r="3" spans="2:26" s="51" customFormat="1" ht="14.4" customHeight="1" x14ac:dyDescent="0.3">
      <c r="B3" s="211" t="s">
        <v>76</v>
      </c>
      <c r="C3" s="213"/>
      <c r="D3" s="49"/>
      <c r="E3" s="211">
        <v>2019</v>
      </c>
      <c r="F3" s="212"/>
      <c r="G3" s="213"/>
      <c r="H3" s="49"/>
      <c r="I3" s="211">
        <v>2020</v>
      </c>
      <c r="J3" s="212"/>
      <c r="K3" s="213"/>
      <c r="L3" s="49"/>
      <c r="M3" s="211">
        <v>2021</v>
      </c>
      <c r="N3" s="212"/>
      <c r="O3" s="213"/>
      <c r="P3" s="49"/>
      <c r="Q3" s="211">
        <v>2022</v>
      </c>
      <c r="R3" s="212"/>
      <c r="S3" s="213"/>
      <c r="T3" s="49"/>
      <c r="U3" s="211">
        <v>2023</v>
      </c>
      <c r="V3" s="212"/>
      <c r="W3" s="213"/>
      <c r="X3" s="49"/>
      <c r="Y3" s="49"/>
      <c r="Z3" s="50" t="s">
        <v>84</v>
      </c>
    </row>
    <row r="5" spans="2:26" ht="12" customHeight="1" x14ac:dyDescent="0.25">
      <c r="B5" s="218" t="s">
        <v>52</v>
      </c>
      <c r="C5" s="29" t="s">
        <v>54</v>
      </c>
      <c r="D5" s="13"/>
      <c r="E5" s="31">
        <f>+BS!D41+BS!D46</f>
        <v>1315</v>
      </c>
      <c r="F5" s="209" t="s">
        <v>29</v>
      </c>
      <c r="G5" s="171">
        <f>E5/E6</f>
        <v>0.25153022188217289</v>
      </c>
      <c r="I5" s="31">
        <f>+BS!E41+BS!E46</f>
        <v>963</v>
      </c>
      <c r="J5" s="209" t="s">
        <v>29</v>
      </c>
      <c r="K5" s="171">
        <f>I5/I6</f>
        <v>0.1656631687596766</v>
      </c>
      <c r="M5" s="31">
        <f>+BS!F41+BS!F46</f>
        <v>1471</v>
      </c>
      <c r="N5" s="209" t="s">
        <v>29</v>
      </c>
      <c r="O5" s="171">
        <f>M5/M6</f>
        <v>0.20906765207504263</v>
      </c>
      <c r="Q5" s="31">
        <f>+BS!G41+BS!G46</f>
        <v>775</v>
      </c>
      <c r="R5" s="209" t="s">
        <v>29</v>
      </c>
      <c r="S5" s="171">
        <f>Q5/Q6</f>
        <v>8.8098215300670676E-2</v>
      </c>
      <c r="U5" s="31">
        <f>+BS!H41+BS!H46</f>
        <v>41</v>
      </c>
      <c r="V5" s="209" t="s">
        <v>29</v>
      </c>
      <c r="W5" s="173">
        <f>U5/U6</f>
        <v>3.8357189634203388E-3</v>
      </c>
      <c r="Z5" s="214" t="s">
        <v>107</v>
      </c>
    </row>
    <row r="6" spans="2:26" x14ac:dyDescent="0.2">
      <c r="B6" s="219"/>
      <c r="C6" s="30" t="s">
        <v>55</v>
      </c>
      <c r="D6" s="13"/>
      <c r="E6" s="34">
        <f>+BS!D37</f>
        <v>5228</v>
      </c>
      <c r="F6" s="210"/>
      <c r="G6" s="48"/>
      <c r="I6" s="34">
        <f>+BS!E37</f>
        <v>5813</v>
      </c>
      <c r="J6" s="210"/>
      <c r="K6" s="48"/>
      <c r="M6" s="34">
        <f>++BS!F37</f>
        <v>7036</v>
      </c>
      <c r="N6" s="210"/>
      <c r="O6" s="48"/>
      <c r="Q6" s="34">
        <f>+BS!G37</f>
        <v>8797</v>
      </c>
      <c r="R6" s="210"/>
      <c r="S6" s="48"/>
      <c r="U6" s="34">
        <f>+BS!H37</f>
        <v>10689</v>
      </c>
      <c r="V6" s="210"/>
      <c r="W6" s="48"/>
      <c r="Z6" s="215"/>
    </row>
    <row r="7" spans="2:26" x14ac:dyDescent="0.2">
      <c r="D7" s="13"/>
      <c r="E7" s="9"/>
      <c r="F7" s="13"/>
      <c r="I7" s="9"/>
      <c r="J7" s="13"/>
      <c r="K7" s="11"/>
      <c r="M7" s="9"/>
      <c r="N7" s="13"/>
      <c r="O7" s="11"/>
      <c r="Q7" s="9"/>
      <c r="R7" s="13"/>
      <c r="S7" s="11"/>
      <c r="U7" s="9"/>
      <c r="V7" s="13"/>
      <c r="W7" s="11"/>
    </row>
    <row r="8" spans="2:26" x14ac:dyDescent="0.2">
      <c r="D8" s="13"/>
      <c r="E8" s="9"/>
      <c r="F8" s="13"/>
      <c r="I8" s="9"/>
      <c r="J8" s="13"/>
      <c r="K8" s="11"/>
      <c r="M8" s="9"/>
      <c r="N8" s="13"/>
      <c r="O8" s="11"/>
      <c r="Q8" s="9"/>
      <c r="R8" s="13"/>
      <c r="S8" s="11"/>
      <c r="U8" s="9"/>
      <c r="V8" s="13"/>
      <c r="W8" s="11"/>
    </row>
    <row r="9" spans="2:26" ht="12" customHeight="1" x14ac:dyDescent="0.25">
      <c r="B9" s="218" t="s">
        <v>53</v>
      </c>
      <c r="C9" s="29" t="s">
        <v>54</v>
      </c>
      <c r="D9" s="13"/>
      <c r="E9" s="44">
        <f>BS!D41+BS!D46</f>
        <v>1315</v>
      </c>
      <c r="F9" s="209" t="s">
        <v>29</v>
      </c>
      <c r="G9" s="171">
        <f>E9/E10</f>
        <v>0.20097814458199603</v>
      </c>
      <c r="I9" s="44">
        <f>+BS!E41+BS!E46</f>
        <v>963</v>
      </c>
      <c r="J9" s="209" t="s">
        <v>29</v>
      </c>
      <c r="K9" s="171">
        <f>I9/I10</f>
        <v>0.1656631687596766</v>
      </c>
      <c r="M9" s="31">
        <f>+BS!F41+BS!F46</f>
        <v>1471</v>
      </c>
      <c r="N9" s="209" t="s">
        <v>29</v>
      </c>
      <c r="O9" s="171">
        <f>M9/M10</f>
        <v>0.17291642177030681</v>
      </c>
      <c r="Q9" s="31">
        <f>+BS!G41+BS!G46</f>
        <v>775</v>
      </c>
      <c r="R9" s="209" t="s">
        <v>29</v>
      </c>
      <c r="S9" s="171">
        <f>Q9/Q10</f>
        <v>8.0965315503552029E-2</v>
      </c>
      <c r="U9" s="31">
        <f>+BS!H41+BS!H46</f>
        <v>41</v>
      </c>
      <c r="V9" s="209" t="s">
        <v>29</v>
      </c>
      <c r="W9" s="173">
        <f>U9/U10</f>
        <v>3.8210624417520968E-3</v>
      </c>
      <c r="Z9" s="214" t="s">
        <v>108</v>
      </c>
    </row>
    <row r="10" spans="2:26" x14ac:dyDescent="0.2">
      <c r="B10" s="219"/>
      <c r="C10" s="30" t="s">
        <v>56</v>
      </c>
      <c r="D10" s="13"/>
      <c r="E10" s="47">
        <f>+BS!D41+BS!D46+BS!D37</f>
        <v>6543</v>
      </c>
      <c r="F10" s="210"/>
      <c r="G10" s="48"/>
      <c r="I10" s="47">
        <f>+BS!E46+BS!E37</f>
        <v>5813</v>
      </c>
      <c r="J10" s="210"/>
      <c r="K10" s="48"/>
      <c r="M10" s="47">
        <f>+BS!F41+BS!F46+BS!F37</f>
        <v>8507</v>
      </c>
      <c r="N10" s="210"/>
      <c r="O10" s="48"/>
      <c r="Q10" s="47">
        <f>+BS!G41+BS!G46+BS!G37</f>
        <v>9572</v>
      </c>
      <c r="R10" s="210"/>
      <c r="S10" s="48"/>
      <c r="U10" s="47">
        <f>+BS!H41+BS!H46+BS!H37</f>
        <v>10730</v>
      </c>
      <c r="V10" s="210"/>
      <c r="W10" s="48"/>
      <c r="Z10" s="215"/>
    </row>
    <row r="11" spans="2:26" x14ac:dyDescent="0.2">
      <c r="K11" s="11"/>
      <c r="O11" s="11"/>
      <c r="S11" s="11"/>
      <c r="W11" s="11"/>
    </row>
    <row r="12" spans="2:26" x14ac:dyDescent="0.2">
      <c r="K12" s="11"/>
      <c r="O12" s="11"/>
      <c r="S12" s="11"/>
      <c r="W12" s="11"/>
    </row>
    <row r="13" spans="2:26" ht="12" customHeight="1" x14ac:dyDescent="0.25">
      <c r="B13" s="218" t="s">
        <v>58</v>
      </c>
      <c r="C13" s="29" t="s">
        <v>54</v>
      </c>
      <c r="D13" s="13"/>
      <c r="E13" s="44">
        <f>BS!D41+BS!D46</f>
        <v>1315</v>
      </c>
      <c r="F13" s="209" t="s">
        <v>29</v>
      </c>
      <c r="G13" s="171">
        <f>E13/E14</f>
        <v>0.15443335290663535</v>
      </c>
      <c r="I13" s="44">
        <f>BS!E41+BS!E46</f>
        <v>963</v>
      </c>
      <c r="J13" s="209" t="s">
        <v>29</v>
      </c>
      <c r="K13" s="171">
        <f>I13/I14</f>
        <v>0.10335945046688848</v>
      </c>
      <c r="M13" s="44">
        <f>+BS!F41+BS!F46</f>
        <v>1471</v>
      </c>
      <c r="N13" s="209" t="s">
        <v>29</v>
      </c>
      <c r="O13" s="171">
        <f>M13/M14</f>
        <v>0.11166780535944736</v>
      </c>
      <c r="Q13" s="44">
        <f>+BS!G41+BS!G46</f>
        <v>775</v>
      </c>
      <c r="R13" s="209" t="s">
        <v>29</v>
      </c>
      <c r="S13" s="171">
        <f>Q13/Q14</f>
        <v>5.5369007644495247E-2</v>
      </c>
      <c r="U13" s="44">
        <f>+BS!H41+BS!H46</f>
        <v>41</v>
      </c>
      <c r="V13" s="209" t="s">
        <v>29</v>
      </c>
      <c r="W13" s="171">
        <f>U13/U14</f>
        <v>2.9519763841889266E-3</v>
      </c>
      <c r="Z13" s="214" t="s">
        <v>109</v>
      </c>
    </row>
    <row r="14" spans="2:26" x14ac:dyDescent="0.2">
      <c r="B14" s="219"/>
      <c r="C14" s="30" t="s">
        <v>57</v>
      </c>
      <c r="D14" s="13"/>
      <c r="E14" s="47">
        <f>BS!D27</f>
        <v>8515</v>
      </c>
      <c r="F14" s="210"/>
      <c r="G14" s="48"/>
      <c r="I14" s="47">
        <f>BS!E27</f>
        <v>9317</v>
      </c>
      <c r="J14" s="210"/>
      <c r="K14" s="48"/>
      <c r="M14" s="47">
        <f>BS!F27</f>
        <v>13173</v>
      </c>
      <c r="N14" s="210"/>
      <c r="O14" s="48"/>
      <c r="Q14" s="47">
        <f>BS!G27</f>
        <v>13997</v>
      </c>
      <c r="R14" s="210"/>
      <c r="S14" s="48"/>
      <c r="U14" s="47">
        <f>BS!H27</f>
        <v>13889</v>
      </c>
      <c r="V14" s="210"/>
      <c r="W14" s="48"/>
      <c r="Z14" s="215"/>
    </row>
    <row r="15" spans="2:26" x14ac:dyDescent="0.2">
      <c r="K15" s="11"/>
      <c r="O15" s="11"/>
      <c r="S15" s="11"/>
      <c r="W15" s="11"/>
    </row>
    <row r="16" spans="2:26" ht="12" x14ac:dyDescent="0.25">
      <c r="G16" s="172"/>
      <c r="K16" s="11"/>
      <c r="O16" s="11"/>
      <c r="S16" s="11"/>
      <c r="W16" s="11"/>
    </row>
    <row r="17" spans="2:26" ht="12" customHeight="1" x14ac:dyDescent="0.25">
      <c r="B17" s="218" t="s">
        <v>168</v>
      </c>
      <c r="C17" s="29" t="s">
        <v>60</v>
      </c>
      <c r="D17" s="13"/>
      <c r="E17" s="44">
        <f>'P&amp;L'!D29</f>
        <v>1053</v>
      </c>
      <c r="F17" s="209" t="s">
        <v>29</v>
      </c>
      <c r="G17" s="170">
        <f>E17/E18</f>
        <v>30.970588235294116</v>
      </c>
      <c r="I17" s="44">
        <f>+'P&amp;L'!E29</f>
        <v>675</v>
      </c>
      <c r="J17" s="209" t="s">
        <v>29</v>
      </c>
      <c r="K17" s="170">
        <f>I17/I18</f>
        <v>25.96153846153846</v>
      </c>
      <c r="M17" s="44">
        <f>+'P&amp;L'!F29</f>
        <v>1373</v>
      </c>
      <c r="N17" s="209" t="s">
        <v>29</v>
      </c>
      <c r="O17" s="170">
        <f>M17/M18</f>
        <v>80.764705882352942</v>
      </c>
      <c r="Q17" s="44">
        <f>+'P&amp;L'!G29</f>
        <v>1980</v>
      </c>
      <c r="R17" s="209" t="s">
        <v>29</v>
      </c>
      <c r="S17" s="170">
        <f>Q17/Q18</f>
        <v>82.5</v>
      </c>
      <c r="U17" s="44">
        <f>+'P&amp;L'!H29</f>
        <v>2117</v>
      </c>
      <c r="V17" s="209" t="s">
        <v>29</v>
      </c>
      <c r="W17" s="170">
        <f>U17/U18</f>
        <v>162.84615384615384</v>
      </c>
      <c r="Z17" s="214" t="s">
        <v>110</v>
      </c>
    </row>
    <row r="18" spans="2:26" x14ac:dyDescent="0.2">
      <c r="B18" s="219"/>
      <c r="C18" s="30" t="s">
        <v>61</v>
      </c>
      <c r="D18" s="13"/>
      <c r="E18" s="47">
        <f>-'P&amp;L'!D31</f>
        <v>34</v>
      </c>
      <c r="F18" s="210"/>
      <c r="G18" s="48"/>
      <c r="I18" s="47">
        <f>+-'P&amp;L'!E31</f>
        <v>26</v>
      </c>
      <c r="J18" s="210"/>
      <c r="K18" s="48"/>
      <c r="M18" s="47">
        <f>+-'P&amp;L'!F31</f>
        <v>17</v>
      </c>
      <c r="N18" s="210"/>
      <c r="O18" s="48"/>
      <c r="Q18" s="47">
        <f>+-'P&amp;L'!G31</f>
        <v>24</v>
      </c>
      <c r="R18" s="210"/>
      <c r="S18" s="48"/>
      <c r="U18" s="47">
        <f>+-'P&amp;L'!H31</f>
        <v>13</v>
      </c>
      <c r="V18" s="210"/>
      <c r="W18" s="48"/>
      <c r="Z18" s="215"/>
    </row>
    <row r="19" spans="2:26" ht="12" x14ac:dyDescent="0.25">
      <c r="K19" s="11"/>
      <c r="O19" s="172"/>
      <c r="S19" s="11"/>
      <c r="W19" s="11"/>
    </row>
    <row r="20" spans="2:26" x14ac:dyDescent="0.2">
      <c r="K20" s="11"/>
      <c r="O20" s="11"/>
      <c r="S20" s="11"/>
      <c r="W20" s="11"/>
    </row>
    <row r="21" spans="2:26" ht="12" customHeight="1" x14ac:dyDescent="0.25">
      <c r="B21" s="218" t="s">
        <v>169</v>
      </c>
      <c r="C21" s="29" t="s">
        <v>62</v>
      </c>
      <c r="D21" s="13"/>
      <c r="E21" s="44">
        <f>+'P&amp;L'!D29</f>
        <v>1053</v>
      </c>
      <c r="F21" s="209" t="s">
        <v>29</v>
      </c>
      <c r="G21" s="170">
        <f>E21/E22</f>
        <v>30.970588235294116</v>
      </c>
      <c r="I21" s="44">
        <f>'P&amp;L'!E29-'P&amp;L'!E45</f>
        <v>675</v>
      </c>
      <c r="J21" s="209" t="s">
        <v>29</v>
      </c>
      <c r="K21" s="170">
        <f>I21/I22</f>
        <v>25.96153846153846</v>
      </c>
      <c r="M21" s="44">
        <f>+'P&amp;L'!F29</f>
        <v>1373</v>
      </c>
      <c r="N21" s="209" t="s">
        <v>29</v>
      </c>
      <c r="O21" s="170">
        <f>M21/M22</f>
        <v>80.764705882352942</v>
      </c>
      <c r="Q21" s="44">
        <f>+'P&amp;L'!G29</f>
        <v>1980</v>
      </c>
      <c r="R21" s="209" t="s">
        <v>29</v>
      </c>
      <c r="S21" s="170">
        <f>Q21/Q22</f>
        <v>82.5</v>
      </c>
      <c r="U21" s="44">
        <f>+'P&amp;L'!H29</f>
        <v>2117</v>
      </c>
      <c r="V21" s="209" t="s">
        <v>29</v>
      </c>
      <c r="W21" s="170">
        <f>U21/U22</f>
        <v>162.84615384615384</v>
      </c>
      <c r="Z21" s="214" t="s">
        <v>111</v>
      </c>
    </row>
    <row r="22" spans="2:26" x14ac:dyDescent="0.2">
      <c r="B22" s="219"/>
      <c r="C22" s="30" t="s">
        <v>63</v>
      </c>
      <c r="D22" s="13"/>
      <c r="E22" s="47">
        <f>+-'P&amp;L'!D31</f>
        <v>34</v>
      </c>
      <c r="F22" s="210"/>
      <c r="G22" s="48"/>
      <c r="I22" s="47">
        <f>+-'P&amp;L'!E31</f>
        <v>26</v>
      </c>
      <c r="J22" s="210"/>
      <c r="K22" s="48"/>
      <c r="M22" s="47">
        <f>+-'P&amp;L'!F31</f>
        <v>17</v>
      </c>
      <c r="N22" s="210"/>
      <c r="O22" s="48"/>
      <c r="Q22" s="47">
        <f>+-'P&amp;L'!G31</f>
        <v>24</v>
      </c>
      <c r="R22" s="210"/>
      <c r="S22" s="48"/>
      <c r="U22" s="47">
        <f>+-'P&amp;L'!H31</f>
        <v>13</v>
      </c>
      <c r="V22" s="210"/>
      <c r="W22" s="48"/>
      <c r="Z22" s="215"/>
    </row>
    <row r="24" spans="2:26" x14ac:dyDescent="0.2">
      <c r="K24" s="11"/>
      <c r="O24" s="11"/>
      <c r="S24" s="11"/>
      <c r="W24" s="11"/>
    </row>
    <row r="25" spans="2:26" ht="12" customHeight="1" x14ac:dyDescent="0.25">
      <c r="B25" s="218" t="s">
        <v>170</v>
      </c>
      <c r="C25" s="29" t="s">
        <v>39</v>
      </c>
      <c r="D25" s="13"/>
      <c r="E25" s="44">
        <f>+AVERAGE(BS!D27)</f>
        <v>8515</v>
      </c>
      <c r="F25" s="209" t="s">
        <v>29</v>
      </c>
      <c r="G25" s="170">
        <f>E25/E26</f>
        <v>1.6287299158377966</v>
      </c>
      <c r="I25" s="44">
        <f>+AVERAGE(BS!D27:E27)</f>
        <v>8916</v>
      </c>
      <c r="J25" s="209" t="s">
        <v>29</v>
      </c>
      <c r="K25" s="170">
        <f>I25/I26</f>
        <v>1.6150710986323702</v>
      </c>
      <c r="M25" s="44">
        <f>+AVERAGE(BS!E27:F27)</f>
        <v>11245</v>
      </c>
      <c r="N25" s="209" t="s">
        <v>29</v>
      </c>
      <c r="O25" s="170">
        <f>M25/M26</f>
        <v>1.750330765040081</v>
      </c>
      <c r="Q25" s="44">
        <f>+AVERAGE(BS!F27:G27)</f>
        <v>13585</v>
      </c>
      <c r="R25" s="209" t="s">
        <v>29</v>
      </c>
      <c r="S25" s="170">
        <f>Q25/Q26</f>
        <v>1.7160361270763596</v>
      </c>
      <c r="U25" s="44">
        <f>+AVERAGE(BS!G27:H27)</f>
        <v>13943</v>
      </c>
      <c r="V25" s="209" t="s">
        <v>29</v>
      </c>
      <c r="W25" s="170">
        <f>U25/U26</f>
        <v>1.431078723185877</v>
      </c>
      <c r="Z25" s="214" t="s">
        <v>132</v>
      </c>
    </row>
    <row r="26" spans="2:26" x14ac:dyDescent="0.2">
      <c r="B26" s="219"/>
      <c r="C26" s="30" t="s">
        <v>59</v>
      </c>
      <c r="D26" s="13"/>
      <c r="E26" s="47">
        <f>+AVERAGE(BS!D37)</f>
        <v>5228</v>
      </c>
      <c r="F26" s="210"/>
      <c r="G26" s="48"/>
      <c r="I26" s="47">
        <f>+AVERAGE(BS!D37:E37)</f>
        <v>5520.5</v>
      </c>
      <c r="J26" s="210"/>
      <c r="K26" s="48"/>
      <c r="M26" s="47">
        <f>+AVERAGE(BS!E37:F37)</f>
        <v>6424.5</v>
      </c>
      <c r="N26" s="210"/>
      <c r="O26" s="48"/>
      <c r="Q26" s="47">
        <f>+AVERAGE(BS!F37:G37)</f>
        <v>7916.5</v>
      </c>
      <c r="R26" s="210"/>
      <c r="S26" s="48"/>
      <c r="U26" s="47">
        <f>+AVERAGE(BS!G37:H37)</f>
        <v>9743</v>
      </c>
      <c r="V26" s="210"/>
      <c r="W26" s="48"/>
      <c r="Z26" s="215"/>
    </row>
  </sheetData>
  <mergeCells count="48">
    <mergeCell ref="Z5:Z6"/>
    <mergeCell ref="Z9:Z10"/>
    <mergeCell ref="Z13:Z14"/>
    <mergeCell ref="Z17:Z18"/>
    <mergeCell ref="Z21:Z22"/>
    <mergeCell ref="Z25:Z26"/>
    <mergeCell ref="J21:J22"/>
    <mergeCell ref="J17:J18"/>
    <mergeCell ref="J25:J26"/>
    <mergeCell ref="J13:J14"/>
    <mergeCell ref="N21:N22"/>
    <mergeCell ref="N25:N26"/>
    <mergeCell ref="R21:R22"/>
    <mergeCell ref="R25:R26"/>
    <mergeCell ref="V21:V22"/>
    <mergeCell ref="V25:V26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B3:C3"/>
    <mergeCell ref="E3:G3"/>
    <mergeCell ref="I3:K3"/>
    <mergeCell ref="B5:B6"/>
    <mergeCell ref="B9:B10"/>
    <mergeCell ref="J5:J6"/>
    <mergeCell ref="J9:J10"/>
    <mergeCell ref="M3:O3"/>
    <mergeCell ref="N5:N6"/>
    <mergeCell ref="N9:N10"/>
    <mergeCell ref="N13:N14"/>
    <mergeCell ref="N17:N18"/>
    <mergeCell ref="Q3:S3"/>
    <mergeCell ref="R5:R6"/>
    <mergeCell ref="R9:R10"/>
    <mergeCell ref="R13:R14"/>
    <mergeCell ref="R17:R18"/>
    <mergeCell ref="U3:W3"/>
    <mergeCell ref="V5:V6"/>
    <mergeCell ref="V9:V10"/>
    <mergeCell ref="V13:V14"/>
    <mergeCell ref="V17:V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Y34"/>
  <sheetViews>
    <sheetView showGridLines="0" workbookViewId="0"/>
  </sheetViews>
  <sheetFormatPr defaultColWidth="8.88671875" defaultRowHeight="11.4" x14ac:dyDescent="0.2"/>
  <cols>
    <col min="1" max="1" width="2.77734375" style="2" customWidth="1"/>
    <col min="2" max="2" width="31.109375" style="2" bestFit="1" customWidth="1"/>
    <col min="3" max="3" width="31.44140625" style="2" bestFit="1" customWidth="1"/>
    <col min="4" max="4" width="2.77734375" style="2" customWidth="1"/>
    <col min="5" max="5" width="8.88671875" style="2" customWidth="1"/>
    <col min="6" max="6" width="2.77734375" style="2" customWidth="1"/>
    <col min="7" max="7" width="6.88671875" style="2" customWidth="1"/>
    <col min="8" max="8" width="2.77734375" style="2" customWidth="1"/>
    <col min="9" max="9" width="8.33203125" style="2" customWidth="1"/>
    <col min="10" max="10" width="2.77734375" style="2" customWidth="1"/>
    <col min="11" max="11" width="7" style="2" customWidth="1"/>
    <col min="12" max="12" width="2.77734375" style="2" customWidth="1"/>
    <col min="13" max="13" width="8.33203125" style="2" customWidth="1"/>
    <col min="14" max="14" width="2.77734375" style="2" customWidth="1"/>
    <col min="15" max="15" width="7" style="2" customWidth="1"/>
    <col min="16" max="16" width="2.77734375" style="2" customWidth="1"/>
    <col min="17" max="17" width="8.33203125" style="2" customWidth="1"/>
    <col min="18" max="18" width="2.77734375" style="2" customWidth="1"/>
    <col min="19" max="19" width="7" style="2" customWidth="1"/>
    <col min="20" max="20" width="2.77734375" style="2" customWidth="1"/>
    <col min="21" max="21" width="8.33203125" style="2" customWidth="1"/>
    <col min="22" max="22" width="2.77734375" style="2" customWidth="1"/>
    <col min="23" max="23" width="7" style="2" customWidth="1"/>
    <col min="24" max="24" width="2.77734375" style="2" customWidth="1"/>
    <col min="25" max="25" width="33.21875" style="52" customWidth="1"/>
    <col min="26" max="16384" width="8.88671875" style="2"/>
  </cols>
  <sheetData>
    <row r="3" spans="2:25" s="51" customFormat="1" ht="12" x14ac:dyDescent="0.3">
      <c r="B3" s="211" t="s">
        <v>76</v>
      </c>
      <c r="C3" s="213"/>
      <c r="D3" s="49"/>
      <c r="E3" s="211">
        <v>2019</v>
      </c>
      <c r="F3" s="212"/>
      <c r="G3" s="213"/>
      <c r="H3" s="49"/>
      <c r="I3" s="211">
        <v>2020</v>
      </c>
      <c r="J3" s="212"/>
      <c r="K3" s="213"/>
      <c r="L3" s="49"/>
      <c r="M3" s="211">
        <v>2021</v>
      </c>
      <c r="N3" s="212"/>
      <c r="O3" s="213"/>
      <c r="P3" s="49"/>
      <c r="Q3" s="211">
        <v>2022</v>
      </c>
      <c r="R3" s="212"/>
      <c r="S3" s="213"/>
      <c r="T3" s="49"/>
      <c r="U3" s="211">
        <v>2023</v>
      </c>
      <c r="V3" s="212"/>
      <c r="W3" s="213"/>
      <c r="X3" s="49"/>
      <c r="Y3" s="50" t="s">
        <v>84</v>
      </c>
    </row>
    <row r="4" spans="2:25" x14ac:dyDescent="0.2">
      <c r="D4" s="13"/>
      <c r="E4" s="9"/>
      <c r="F4" s="13"/>
      <c r="I4" s="9"/>
      <c r="J4" s="13"/>
      <c r="M4" s="9"/>
      <c r="N4" s="13"/>
      <c r="Q4" s="9"/>
      <c r="R4" s="13"/>
      <c r="U4" s="9"/>
      <c r="V4" s="13"/>
    </row>
    <row r="5" spans="2:25" ht="12" customHeight="1" x14ac:dyDescent="0.25">
      <c r="B5" s="218" t="s">
        <v>133</v>
      </c>
      <c r="C5" s="29" t="s">
        <v>65</v>
      </c>
      <c r="D5" s="13"/>
      <c r="E5" s="44">
        <f>+'P&amp;L'!D18</f>
        <v>1999</v>
      </c>
      <c r="F5" s="209" t="s">
        <v>29</v>
      </c>
      <c r="G5" s="191">
        <f>E5/E6</f>
        <v>0.22659260938562684</v>
      </c>
      <c r="I5" s="44">
        <f>'P&amp;L'!E18</f>
        <v>1594</v>
      </c>
      <c r="J5" s="209" t="s">
        <v>29</v>
      </c>
      <c r="K5" s="191">
        <f>I5/I6</f>
        <v>0.17898046260947675</v>
      </c>
      <c r="M5" s="44">
        <f>'P&amp;L'!F18</f>
        <v>2425</v>
      </c>
      <c r="N5" s="209" t="s">
        <v>29</v>
      </c>
      <c r="O5" s="191">
        <f>M5/M6</f>
        <v>0.19904785356644505</v>
      </c>
      <c r="Q5" s="44">
        <f>'P&amp;L'!G18</f>
        <v>3306</v>
      </c>
      <c r="R5" s="209" t="s">
        <v>29</v>
      </c>
      <c r="S5" s="191">
        <f>Q5/Q6</f>
        <v>0.18591834439320662</v>
      </c>
      <c r="U5" s="44">
        <f>'P&amp;L'!H18</f>
        <v>3487</v>
      </c>
      <c r="V5" s="209" t="s">
        <v>29</v>
      </c>
      <c r="W5" s="191">
        <f>U5/U6</f>
        <v>0.22521475166311439</v>
      </c>
      <c r="Y5" s="214" t="s">
        <v>115</v>
      </c>
    </row>
    <row r="6" spans="2:25" x14ac:dyDescent="0.2">
      <c r="B6" s="219"/>
      <c r="C6" s="30" t="s">
        <v>38</v>
      </c>
      <c r="D6" s="13"/>
      <c r="E6" s="47">
        <f>+'P&amp;L'!D14</f>
        <v>8822</v>
      </c>
      <c r="F6" s="210"/>
      <c r="G6" s="35"/>
      <c r="I6" s="47">
        <f>'P&amp;L'!E14</f>
        <v>8906</v>
      </c>
      <c r="J6" s="210"/>
      <c r="K6" s="35"/>
      <c r="M6" s="47">
        <f>'P&amp;L'!F14</f>
        <v>12183</v>
      </c>
      <c r="N6" s="210"/>
      <c r="O6" s="35"/>
      <c r="Q6" s="47">
        <f>'P&amp;L'!G14</f>
        <v>17782</v>
      </c>
      <c r="R6" s="210"/>
      <c r="S6" s="35"/>
      <c r="U6" s="47">
        <f>'P&amp;L'!H14</f>
        <v>15483</v>
      </c>
      <c r="V6" s="210"/>
      <c r="W6" s="35"/>
      <c r="Y6" s="215"/>
    </row>
    <row r="7" spans="2:25" x14ac:dyDescent="0.2">
      <c r="D7" s="13"/>
      <c r="E7" s="9"/>
      <c r="F7" s="13"/>
      <c r="I7" s="9"/>
      <c r="J7" s="13"/>
      <c r="M7" s="9"/>
      <c r="N7" s="13"/>
      <c r="Q7" s="9"/>
      <c r="R7" s="13"/>
      <c r="U7" s="9"/>
      <c r="V7" s="13"/>
    </row>
    <row r="8" spans="2:25" x14ac:dyDescent="0.2">
      <c r="D8" s="13"/>
      <c r="E8" s="9"/>
      <c r="F8" s="13"/>
      <c r="I8" s="9"/>
      <c r="J8" s="13"/>
      <c r="M8" s="9"/>
      <c r="N8" s="13"/>
      <c r="Q8" s="9"/>
      <c r="R8" s="13"/>
      <c r="U8" s="9"/>
      <c r="V8" s="13"/>
    </row>
    <row r="9" spans="2:25" ht="12" customHeight="1" x14ac:dyDescent="0.25">
      <c r="B9" s="218" t="s">
        <v>134</v>
      </c>
      <c r="C9" s="29" t="s">
        <v>116</v>
      </c>
      <c r="D9" s="13"/>
      <c r="E9" s="31">
        <f>+'P&amp;L'!D29</f>
        <v>1053</v>
      </c>
      <c r="F9" s="209" t="s">
        <v>29</v>
      </c>
      <c r="G9" s="191">
        <f>E9/E10</f>
        <v>0.11936068918612559</v>
      </c>
      <c r="I9" s="31">
        <f>+'P&amp;L'!E29</f>
        <v>675</v>
      </c>
      <c r="J9" s="209" t="s">
        <v>29</v>
      </c>
      <c r="K9" s="191">
        <f>I9/I10</f>
        <v>7.5791601167752076E-2</v>
      </c>
      <c r="M9" s="31">
        <f>+'P&amp;L'!F29</f>
        <v>1373</v>
      </c>
      <c r="N9" s="209" t="s">
        <v>29</v>
      </c>
      <c r="O9" s="191">
        <f>M9/M10</f>
        <v>0.1126980218337027</v>
      </c>
      <c r="Q9" s="31">
        <f>+'P&amp;L'!G29</f>
        <v>1980</v>
      </c>
      <c r="R9" s="209" t="s">
        <v>29</v>
      </c>
      <c r="S9" s="191">
        <f>Q9/Q10</f>
        <v>0.11134855471825442</v>
      </c>
      <c r="U9" s="31">
        <f>+'P&amp;L'!H29</f>
        <v>2117</v>
      </c>
      <c r="V9" s="209" t="s">
        <v>29</v>
      </c>
      <c r="W9" s="191">
        <f>U9/U10</f>
        <v>0.13673060776335336</v>
      </c>
      <c r="Y9" s="214" t="s">
        <v>117</v>
      </c>
    </row>
    <row r="10" spans="2:25" x14ac:dyDescent="0.2">
      <c r="B10" s="219"/>
      <c r="C10" s="30" t="s">
        <v>38</v>
      </c>
      <c r="D10" s="13"/>
      <c r="E10" s="34">
        <f>'P&amp;L'!D14</f>
        <v>8822</v>
      </c>
      <c r="F10" s="210"/>
      <c r="G10" s="35"/>
      <c r="I10" s="34">
        <f>'P&amp;L'!E14</f>
        <v>8906</v>
      </c>
      <c r="J10" s="210"/>
      <c r="K10" s="35"/>
      <c r="M10" s="34">
        <f>'P&amp;L'!F14</f>
        <v>12183</v>
      </c>
      <c r="N10" s="210"/>
      <c r="O10" s="35"/>
      <c r="Q10" s="34">
        <f>'P&amp;L'!G14</f>
        <v>17782</v>
      </c>
      <c r="R10" s="210"/>
      <c r="S10" s="35"/>
      <c r="U10" s="34">
        <f>'P&amp;L'!H14</f>
        <v>15483</v>
      </c>
      <c r="V10" s="210"/>
      <c r="W10" s="35"/>
      <c r="Y10" s="215"/>
    </row>
    <row r="11" spans="2:25" x14ac:dyDescent="0.2">
      <c r="D11" s="13"/>
      <c r="E11" s="9"/>
      <c r="F11" s="13"/>
      <c r="I11" s="9"/>
      <c r="J11" s="13"/>
      <c r="M11" s="9"/>
      <c r="N11" s="13"/>
      <c r="Q11" s="9"/>
      <c r="R11" s="13"/>
      <c r="U11" s="9"/>
      <c r="V11" s="13"/>
    </row>
    <row r="12" spans="2:25" x14ac:dyDescent="0.2">
      <c r="D12" s="13"/>
      <c r="E12" s="9"/>
      <c r="F12" s="13"/>
      <c r="I12" s="9"/>
      <c r="J12" s="13"/>
      <c r="M12" s="9"/>
      <c r="N12" s="13"/>
      <c r="Q12" s="9"/>
      <c r="R12" s="13"/>
      <c r="U12" s="9"/>
      <c r="V12" s="13"/>
    </row>
    <row r="13" spans="2:25" ht="12" customHeight="1" x14ac:dyDescent="0.25">
      <c r="B13" s="218" t="s">
        <v>135</v>
      </c>
      <c r="C13" s="29" t="s">
        <v>66</v>
      </c>
      <c r="D13" s="13"/>
      <c r="E13" s="44">
        <f>'P&amp;L'!D33</f>
        <v>1019</v>
      </c>
      <c r="F13" s="209" t="s">
        <v>29</v>
      </c>
      <c r="G13" s="191">
        <f>E13/E14</f>
        <v>0.11550668782588983</v>
      </c>
      <c r="I13" s="44">
        <f>'P&amp;L'!E33</f>
        <v>649</v>
      </c>
      <c r="J13" s="209" t="s">
        <v>29</v>
      </c>
      <c r="K13" s="191">
        <f>I13/I14</f>
        <v>7.2872220974623855E-2</v>
      </c>
      <c r="M13" s="44">
        <f>+'P&amp;L'!F33</f>
        <v>1356</v>
      </c>
      <c r="N13" s="209" t="s">
        <v>29</v>
      </c>
      <c r="O13" s="191">
        <f>M13/M14</f>
        <v>0.11130263481901009</v>
      </c>
      <c r="Q13" s="44">
        <f>+'P&amp;L'!G33</f>
        <v>1956</v>
      </c>
      <c r="R13" s="209" t="s">
        <v>29</v>
      </c>
      <c r="S13" s="191">
        <f>Q13/Q14</f>
        <v>0.10999887526712405</v>
      </c>
      <c r="U13" s="44">
        <f>+'P&amp;L'!H33</f>
        <v>2104</v>
      </c>
      <c r="V13" s="209" t="s">
        <v>29</v>
      </c>
      <c r="W13" s="191">
        <f>U13/U14</f>
        <v>0.13589097720080087</v>
      </c>
      <c r="Y13" s="214" t="s">
        <v>118</v>
      </c>
    </row>
    <row r="14" spans="2:25" x14ac:dyDescent="0.2">
      <c r="B14" s="219"/>
      <c r="C14" s="30" t="s">
        <v>38</v>
      </c>
      <c r="D14" s="13"/>
      <c r="E14" s="34">
        <f>'P&amp;L'!D14</f>
        <v>8822</v>
      </c>
      <c r="F14" s="210"/>
      <c r="G14" s="35"/>
      <c r="I14" s="34">
        <f>'P&amp;L'!E14</f>
        <v>8906</v>
      </c>
      <c r="J14" s="210"/>
      <c r="K14" s="35"/>
      <c r="M14" s="34">
        <f>'P&amp;L'!F14</f>
        <v>12183</v>
      </c>
      <c r="N14" s="210"/>
      <c r="O14" s="35"/>
      <c r="Q14" s="34">
        <f>'P&amp;L'!G14</f>
        <v>17782</v>
      </c>
      <c r="R14" s="210"/>
      <c r="S14" s="35"/>
      <c r="U14" s="34">
        <f>'P&amp;L'!H14</f>
        <v>15483</v>
      </c>
      <c r="V14" s="210"/>
      <c r="W14" s="35"/>
      <c r="Y14" s="215"/>
    </row>
    <row r="17" spans="2:25" ht="12" x14ac:dyDescent="0.25">
      <c r="B17" s="218" t="s">
        <v>136</v>
      </c>
      <c r="C17" s="29" t="s">
        <v>64</v>
      </c>
      <c r="D17" s="13"/>
      <c r="E17" s="31">
        <f>'P&amp;L'!D38</f>
        <v>915</v>
      </c>
      <c r="F17" s="209" t="s">
        <v>29</v>
      </c>
      <c r="G17" s="191">
        <f>E17/E18</f>
        <v>0.10371797778281569</v>
      </c>
      <c r="I17" s="31">
        <f>'P&amp;L'!E38</f>
        <v>585</v>
      </c>
      <c r="J17" s="209" t="s">
        <v>29</v>
      </c>
      <c r="K17" s="191">
        <f>I17/I18</f>
        <v>6.5686054345385131E-2</v>
      </c>
      <c r="M17" s="31">
        <f>+'P&amp;L'!F38</f>
        <v>1223</v>
      </c>
      <c r="N17" s="209" t="s">
        <v>29</v>
      </c>
      <c r="O17" s="191">
        <f>M17/M18</f>
        <v>0.10038578346876796</v>
      </c>
      <c r="Q17" s="31">
        <f>+'P&amp;L'!G38</f>
        <v>1761</v>
      </c>
      <c r="R17" s="209" t="s">
        <v>29</v>
      </c>
      <c r="S17" s="191">
        <f>Q17/Q18</f>
        <v>9.9032729726689916E-2</v>
      </c>
      <c r="U17" s="31">
        <f>+'P&amp;L'!H38</f>
        <v>1892</v>
      </c>
      <c r="V17" s="209" t="s">
        <v>29</v>
      </c>
      <c r="W17" s="191">
        <f>U17/U18</f>
        <v>0.12219854033456048</v>
      </c>
      <c r="Y17" s="214" t="s">
        <v>114</v>
      </c>
    </row>
    <row r="18" spans="2:25" x14ac:dyDescent="0.2">
      <c r="B18" s="219"/>
      <c r="C18" s="30" t="s">
        <v>38</v>
      </c>
      <c r="D18" s="13"/>
      <c r="E18" s="34">
        <f>'P&amp;L'!D14</f>
        <v>8822</v>
      </c>
      <c r="F18" s="210"/>
      <c r="G18" s="35"/>
      <c r="I18" s="34">
        <f>'P&amp;L'!E14</f>
        <v>8906</v>
      </c>
      <c r="J18" s="210"/>
      <c r="K18" s="35"/>
      <c r="M18" s="34">
        <f>'P&amp;L'!F14</f>
        <v>12183</v>
      </c>
      <c r="N18" s="210"/>
      <c r="O18" s="35"/>
      <c r="Q18" s="34">
        <f>'P&amp;L'!G14</f>
        <v>17782</v>
      </c>
      <c r="R18" s="210"/>
      <c r="S18" s="35"/>
      <c r="U18" s="34">
        <f>'P&amp;L'!H14</f>
        <v>15483</v>
      </c>
      <c r="V18" s="210"/>
      <c r="W18" s="35"/>
      <c r="Y18" s="215"/>
    </row>
    <row r="21" spans="2:25" ht="12" customHeight="1" x14ac:dyDescent="0.25">
      <c r="B21" s="218" t="s">
        <v>112</v>
      </c>
      <c r="C21" s="29" t="s">
        <v>64</v>
      </c>
      <c r="D21" s="13"/>
      <c r="E21" s="44">
        <f>'P&amp;L'!D38</f>
        <v>915</v>
      </c>
      <c r="F21" s="209" t="s">
        <v>29</v>
      </c>
      <c r="G21" s="191">
        <f>E21/E22</f>
        <v>0.10745742806811509</v>
      </c>
      <c r="I21" s="44">
        <f>'P&amp;L'!E38</f>
        <v>585</v>
      </c>
      <c r="J21" s="209" t="s">
        <v>29</v>
      </c>
      <c r="K21" s="191">
        <f>I21/I22</f>
        <v>6.5612382234185737E-2</v>
      </c>
      <c r="M21" s="44">
        <f>+'P&amp;L'!F38</f>
        <v>1223</v>
      </c>
      <c r="N21" s="209" t="s">
        <v>29</v>
      </c>
      <c r="O21" s="191">
        <f>M21/M22</f>
        <v>0.10875944864384171</v>
      </c>
      <c r="Q21" s="44">
        <f>+'P&amp;L'!G38</f>
        <v>1761</v>
      </c>
      <c r="R21" s="209" t="s">
        <v>29</v>
      </c>
      <c r="S21" s="191">
        <f>Q21/Q22</f>
        <v>0.12962826647037173</v>
      </c>
      <c r="U21" s="44">
        <f>+'P&amp;L'!H38</f>
        <v>1892</v>
      </c>
      <c r="V21" s="209" t="s">
        <v>29</v>
      </c>
      <c r="W21" s="191">
        <f>U21/U22</f>
        <v>0.13569533099046116</v>
      </c>
      <c r="Y21" s="214" t="s">
        <v>119</v>
      </c>
    </row>
    <row r="22" spans="2:25" x14ac:dyDescent="0.2">
      <c r="B22" s="219"/>
      <c r="C22" s="30" t="s">
        <v>39</v>
      </c>
      <c r="D22" s="13"/>
      <c r="E22" s="34">
        <f>+AVERAGE(BS!D27)</f>
        <v>8515</v>
      </c>
      <c r="F22" s="210"/>
      <c r="G22" s="35"/>
      <c r="I22" s="34">
        <f>+AVERAGE(BS!D27:E27)</f>
        <v>8916</v>
      </c>
      <c r="J22" s="210"/>
      <c r="K22" s="35"/>
      <c r="M22" s="34">
        <f>+AVERAGE(BS!E27:F27)</f>
        <v>11245</v>
      </c>
      <c r="N22" s="210"/>
      <c r="O22" s="35"/>
      <c r="Q22" s="34">
        <f>+AVERAGE(BS!F27:G27)</f>
        <v>13585</v>
      </c>
      <c r="R22" s="210"/>
      <c r="S22" s="35"/>
      <c r="U22" s="34">
        <f>+AVERAGE(BS!G27:H27)</f>
        <v>13943</v>
      </c>
      <c r="V22" s="210"/>
      <c r="W22" s="35"/>
      <c r="Y22" s="215"/>
    </row>
    <row r="23" spans="2:25" ht="12" x14ac:dyDescent="0.2">
      <c r="B23" s="46"/>
      <c r="C23" s="13"/>
      <c r="D23" s="13"/>
      <c r="E23" s="9"/>
      <c r="F23" s="52"/>
      <c r="I23" s="9"/>
      <c r="J23" s="52"/>
      <c r="M23" s="9"/>
      <c r="N23" s="52"/>
      <c r="Q23" s="9"/>
      <c r="R23" s="52"/>
      <c r="U23" s="9"/>
      <c r="V23" s="52"/>
      <c r="Y23" s="6"/>
    </row>
    <row r="25" spans="2:25" ht="12" customHeight="1" x14ac:dyDescent="0.25">
      <c r="B25" s="218" t="s">
        <v>113</v>
      </c>
      <c r="C25" s="29" t="s">
        <v>137</v>
      </c>
      <c r="D25" s="13"/>
      <c r="E25" s="44">
        <f>'P&amp;L'!D29</f>
        <v>1053</v>
      </c>
      <c r="F25" s="209" t="s">
        <v>29</v>
      </c>
      <c r="G25" s="191">
        <f>E25/E26</f>
        <v>0.12366412213740458</v>
      </c>
      <c r="I25" s="44">
        <f>'P&amp;L'!E29</f>
        <v>675</v>
      </c>
      <c r="J25" s="209" t="s">
        <v>29</v>
      </c>
      <c r="K25" s="191">
        <f>I25/I26</f>
        <v>7.570659488559893E-2</v>
      </c>
      <c r="M25" s="44">
        <f>+'P&amp;L'!F29</f>
        <v>1373</v>
      </c>
      <c r="N25" s="209" t="s">
        <v>29</v>
      </c>
      <c r="O25" s="191">
        <f>M25/M26</f>
        <v>0.12209871053801689</v>
      </c>
      <c r="Q25" s="44">
        <f>+'P&amp;L'!G29</f>
        <v>1980</v>
      </c>
      <c r="R25" s="209" t="s">
        <v>29</v>
      </c>
      <c r="S25" s="191">
        <f>Q25/Q26</f>
        <v>0.145748987854251</v>
      </c>
      <c r="U25" s="44">
        <f>+'P&amp;L'!H29</f>
        <v>2117</v>
      </c>
      <c r="V25" s="209" t="s">
        <v>29</v>
      </c>
      <c r="W25" s="191">
        <f>U25/U26</f>
        <v>0.15183246073298429</v>
      </c>
      <c r="Y25" s="214" t="s">
        <v>120</v>
      </c>
    </row>
    <row r="26" spans="2:25" x14ac:dyDescent="0.2">
      <c r="B26" s="219"/>
      <c r="C26" s="30" t="s">
        <v>39</v>
      </c>
      <c r="D26" s="13"/>
      <c r="E26" s="34">
        <f>E22</f>
        <v>8515</v>
      </c>
      <c r="F26" s="210"/>
      <c r="G26" s="35"/>
      <c r="I26" s="34">
        <f>I22</f>
        <v>8916</v>
      </c>
      <c r="J26" s="210"/>
      <c r="K26" s="35"/>
      <c r="M26" s="34">
        <f>M22</f>
        <v>11245</v>
      </c>
      <c r="N26" s="210"/>
      <c r="O26" s="35"/>
      <c r="Q26" s="34">
        <f>Q22</f>
        <v>13585</v>
      </c>
      <c r="R26" s="210"/>
      <c r="S26" s="35"/>
      <c r="U26" s="34">
        <f>U22</f>
        <v>13943</v>
      </c>
      <c r="V26" s="210"/>
      <c r="W26" s="35"/>
      <c r="Y26" s="215"/>
    </row>
    <row r="29" spans="2:25" ht="12" customHeight="1" x14ac:dyDescent="0.25">
      <c r="B29" s="218" t="s">
        <v>121</v>
      </c>
      <c r="C29" s="29" t="s">
        <v>137</v>
      </c>
      <c r="D29" s="13"/>
      <c r="E29" s="44">
        <f>+'P&amp;L'!D29</f>
        <v>1053</v>
      </c>
      <c r="F29" s="209" t="s">
        <v>29</v>
      </c>
      <c r="G29" s="191">
        <f>E29/E30</f>
        <v>0.12366412213740458</v>
      </c>
      <c r="I29" s="44">
        <f>I25</f>
        <v>675</v>
      </c>
      <c r="J29" s="209" t="s">
        <v>29</v>
      </c>
      <c r="K29" s="191">
        <f>I29/I30</f>
        <v>7.570659488559893E-2</v>
      </c>
      <c r="M29" s="44">
        <f>M25</f>
        <v>1373</v>
      </c>
      <c r="N29" s="209" t="s">
        <v>29</v>
      </c>
      <c r="O29" s="191">
        <f>M29/M30</f>
        <v>0.12209871053801689</v>
      </c>
      <c r="Q29" s="44">
        <f>Q25</f>
        <v>1980</v>
      </c>
      <c r="R29" s="209" t="s">
        <v>29</v>
      </c>
      <c r="S29" s="191">
        <f>Q29/Q30</f>
        <v>0.145748987854251</v>
      </c>
      <c r="U29" s="44">
        <f>U25</f>
        <v>2117</v>
      </c>
      <c r="V29" s="209" t="s">
        <v>29</v>
      </c>
      <c r="W29" s="191">
        <f>U29/U30</f>
        <v>0.15183246073298429</v>
      </c>
      <c r="Y29" s="214" t="s">
        <v>122</v>
      </c>
    </row>
    <row r="30" spans="2:25" x14ac:dyDescent="0.2">
      <c r="B30" s="219"/>
      <c r="C30" s="30" t="s">
        <v>67</v>
      </c>
      <c r="D30" s="13"/>
      <c r="E30" s="34">
        <f>+AVERAGE(BS!D52)</f>
        <v>8515</v>
      </c>
      <c r="F30" s="210"/>
      <c r="G30" s="35"/>
      <c r="I30" s="34">
        <f>+AVERAGE(BS!D52:E52)</f>
        <v>8916</v>
      </c>
      <c r="J30" s="210"/>
      <c r="K30" s="35"/>
      <c r="M30" s="34">
        <f>+AVERAGE(BS!E52:F52)</f>
        <v>11245</v>
      </c>
      <c r="N30" s="210"/>
      <c r="O30" s="35"/>
      <c r="Q30" s="34">
        <f>+AVERAGE(BS!F52:G52)</f>
        <v>13585</v>
      </c>
      <c r="R30" s="210"/>
      <c r="S30" s="35"/>
      <c r="U30" s="34">
        <f>+AVERAGE(BS!G52:H52)</f>
        <v>13943</v>
      </c>
      <c r="V30" s="210"/>
      <c r="W30" s="35"/>
      <c r="Y30" s="215"/>
    </row>
    <row r="33" spans="2:25" ht="12" customHeight="1" x14ac:dyDescent="0.25">
      <c r="B33" s="218" t="s">
        <v>126</v>
      </c>
      <c r="C33" s="29" t="s">
        <v>64</v>
      </c>
      <c r="E33" s="44">
        <f>'P&amp;L'!D38</f>
        <v>915</v>
      </c>
      <c r="F33" s="209" t="s">
        <v>29</v>
      </c>
      <c r="G33" s="191">
        <f>E33/E34</f>
        <v>0.17501912777352716</v>
      </c>
      <c r="I33" s="44">
        <f>'P&amp;L'!E38</f>
        <v>585</v>
      </c>
      <c r="J33" s="209" t="s">
        <v>29</v>
      </c>
      <c r="K33" s="191">
        <f>I33/I34</f>
        <v>0.10596866225885336</v>
      </c>
      <c r="M33" s="44">
        <f>+'P&amp;L'!F38</f>
        <v>1223</v>
      </c>
      <c r="N33" s="209" t="s">
        <v>29</v>
      </c>
      <c r="O33" s="191">
        <f>M33/M34</f>
        <v>0.19036500895011285</v>
      </c>
      <c r="Q33" s="44">
        <f>+'P&amp;L'!G38</f>
        <v>1761</v>
      </c>
      <c r="R33" s="209" t="s">
        <v>29</v>
      </c>
      <c r="S33" s="191">
        <f>Q33/Q34</f>
        <v>0.22244678835343901</v>
      </c>
      <c r="U33" s="44">
        <f>+'P&amp;L'!H38</f>
        <v>1892</v>
      </c>
      <c r="V33" s="209" t="s">
        <v>29</v>
      </c>
      <c r="W33" s="191">
        <f>U33/U34</f>
        <v>0.19419070101611413</v>
      </c>
      <c r="Y33" s="214" t="s">
        <v>123</v>
      </c>
    </row>
    <row r="34" spans="2:25" x14ac:dyDescent="0.2">
      <c r="B34" s="219"/>
      <c r="C34" s="30" t="s">
        <v>73</v>
      </c>
      <c r="E34" s="34">
        <f>+AVERAGE(BS!D37)</f>
        <v>5228</v>
      </c>
      <c r="F34" s="210"/>
      <c r="G34" s="35"/>
      <c r="I34" s="34">
        <f>+AVERAGE(BS!D37:E37)</f>
        <v>5520.5</v>
      </c>
      <c r="J34" s="210"/>
      <c r="K34" s="35"/>
      <c r="M34" s="34">
        <f>+AVERAGE(BS!E37:F37)</f>
        <v>6424.5</v>
      </c>
      <c r="N34" s="210"/>
      <c r="O34" s="35"/>
      <c r="Q34" s="34">
        <f>+AVERAGE(BS!F37:G37)</f>
        <v>7916.5</v>
      </c>
      <c r="R34" s="210"/>
      <c r="S34" s="35"/>
      <c r="U34" s="34">
        <f>+AVERAGE(BS!G37:H37)</f>
        <v>9743</v>
      </c>
      <c r="V34" s="210"/>
      <c r="W34" s="35"/>
      <c r="Y34" s="215"/>
    </row>
  </sheetData>
  <mergeCells count="62">
    <mergeCell ref="V21:V22"/>
    <mergeCell ref="V25:V26"/>
    <mergeCell ref="V29:V30"/>
    <mergeCell ref="V33:V34"/>
    <mergeCell ref="U3:W3"/>
    <mergeCell ref="V5:V6"/>
    <mergeCell ref="V9:V10"/>
    <mergeCell ref="V13:V14"/>
    <mergeCell ref="V17:V18"/>
    <mergeCell ref="R21:R22"/>
    <mergeCell ref="R25:R26"/>
    <mergeCell ref="R29:R30"/>
    <mergeCell ref="R33:R34"/>
    <mergeCell ref="M3:O3"/>
    <mergeCell ref="N5:N6"/>
    <mergeCell ref="N9:N10"/>
    <mergeCell ref="Q3:S3"/>
    <mergeCell ref="R5:R6"/>
    <mergeCell ref="R9:R10"/>
    <mergeCell ref="R13:R14"/>
    <mergeCell ref="R17:R18"/>
    <mergeCell ref="N13:N14"/>
    <mergeCell ref="N17:N18"/>
    <mergeCell ref="J33:J34"/>
    <mergeCell ref="F33:F34"/>
    <mergeCell ref="F9:F10"/>
    <mergeCell ref="N21:N22"/>
    <mergeCell ref="N25:N26"/>
    <mergeCell ref="N29:N30"/>
    <mergeCell ref="N33:N34"/>
    <mergeCell ref="J29:J30"/>
    <mergeCell ref="J25:J26"/>
    <mergeCell ref="J21:J22"/>
    <mergeCell ref="J13:J14"/>
    <mergeCell ref="J9:J10"/>
    <mergeCell ref="J17:J18"/>
    <mergeCell ref="B21:B22"/>
    <mergeCell ref="B25:B26"/>
    <mergeCell ref="B29:B30"/>
    <mergeCell ref="B33:B34"/>
    <mergeCell ref="F29:F30"/>
    <mergeCell ref="F25:F26"/>
    <mergeCell ref="F21:F22"/>
    <mergeCell ref="B3:C3"/>
    <mergeCell ref="E3:G3"/>
    <mergeCell ref="I3:K3"/>
    <mergeCell ref="B17:B18"/>
    <mergeCell ref="B5:B6"/>
    <mergeCell ref="B9:B10"/>
    <mergeCell ref="B13:B14"/>
    <mergeCell ref="F13:F14"/>
    <mergeCell ref="F5:F6"/>
    <mergeCell ref="F17:F18"/>
    <mergeCell ref="J5:J6"/>
    <mergeCell ref="Y25:Y26"/>
    <mergeCell ref="Y29:Y30"/>
    <mergeCell ref="Y33:Y34"/>
    <mergeCell ref="Y17:Y18"/>
    <mergeCell ref="Y5:Y6"/>
    <mergeCell ref="Y9:Y10"/>
    <mergeCell ref="Y13:Y14"/>
    <mergeCell ref="Y21:Y2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2:K26"/>
  <sheetViews>
    <sheetView showGridLines="0" zoomScaleNormal="100" workbookViewId="0"/>
  </sheetViews>
  <sheetFormatPr defaultColWidth="8.88671875" defaultRowHeight="11.4" x14ac:dyDescent="0.2"/>
  <cols>
    <col min="1" max="1" width="2" style="2" customWidth="1"/>
    <col min="2" max="2" width="11.88671875" style="2" customWidth="1"/>
    <col min="3" max="3" width="21.21875" style="2" bestFit="1" customWidth="1"/>
    <col min="4" max="4" width="11.6640625" style="2" bestFit="1" customWidth="1"/>
    <col min="5" max="8" width="13.109375" style="74" customWidth="1"/>
    <col min="9" max="9" width="19.88671875" style="74" bestFit="1" customWidth="1"/>
    <col min="10" max="16384" width="8.88671875" style="2"/>
  </cols>
  <sheetData>
    <row r="2" spans="2:9" ht="15.6" x14ac:dyDescent="0.3">
      <c r="B2" s="17" t="s">
        <v>529</v>
      </c>
    </row>
    <row r="3" spans="2:9" ht="15.6" x14ac:dyDescent="0.3">
      <c r="B3" s="17" t="s">
        <v>601</v>
      </c>
    </row>
    <row r="4" spans="2:9" ht="15.6" x14ac:dyDescent="0.3">
      <c r="B4" s="17"/>
    </row>
    <row r="5" spans="2:9" ht="12" x14ac:dyDescent="0.25">
      <c r="D5" s="227"/>
      <c r="E5" s="227"/>
      <c r="F5" s="227"/>
      <c r="G5" s="227"/>
      <c r="H5" s="227"/>
    </row>
    <row r="6" spans="2:9" ht="12.6" thickBot="1" x14ac:dyDescent="0.3">
      <c r="B6" s="73" t="s">
        <v>139</v>
      </c>
      <c r="C6" s="73" t="s">
        <v>161</v>
      </c>
      <c r="D6" s="174">
        <v>2019</v>
      </c>
      <c r="E6" s="174">
        <v>2020</v>
      </c>
      <c r="F6" s="174">
        <v>2021</v>
      </c>
      <c r="G6" s="174">
        <v>2022</v>
      </c>
      <c r="H6" s="174">
        <v>2023</v>
      </c>
      <c r="I6" s="175" t="s">
        <v>600</v>
      </c>
    </row>
    <row r="7" spans="2:9" ht="12" x14ac:dyDescent="0.25">
      <c r="E7" s="75"/>
      <c r="F7" s="75"/>
      <c r="G7" s="75"/>
      <c r="H7" s="75"/>
      <c r="I7" s="75"/>
    </row>
    <row r="8" spans="2:9" ht="12" x14ac:dyDescent="0.25">
      <c r="B8" s="221" t="s">
        <v>157</v>
      </c>
      <c r="C8" s="76" t="s">
        <v>153</v>
      </c>
      <c r="D8" s="177">
        <f>+'Activity ratios'!G9</f>
        <v>39.387893901609615</v>
      </c>
      <c r="E8" s="177">
        <f>+'Activity ratios'!K9</f>
        <v>43.299180327868854</v>
      </c>
      <c r="F8" s="177">
        <f>+'Activity ratios'!O9</f>
        <v>29.89986046129853</v>
      </c>
      <c r="G8" s="177">
        <f>+'Activity ratios'!S9</f>
        <v>23.512962546395229</v>
      </c>
      <c r="H8" s="177">
        <f>+'Activity ratios'!W9</f>
        <v>31.766292062261833</v>
      </c>
      <c r="I8" s="178">
        <f>+SUM(D8:H8)/5</f>
        <v>33.573237859886817</v>
      </c>
    </row>
    <row r="9" spans="2:9" ht="12" x14ac:dyDescent="0.25">
      <c r="B9" s="222"/>
      <c r="C9" s="38" t="s">
        <v>154</v>
      </c>
      <c r="D9" s="176">
        <f>+'Activity ratios'!G17</f>
        <v>172.95104792613222</v>
      </c>
      <c r="E9" s="176">
        <f>+'Activity ratios'!K17</f>
        <v>161.16007932166303</v>
      </c>
      <c r="F9" s="176">
        <f>+'Activity ratios'!O17</f>
        <v>163.70388399262146</v>
      </c>
      <c r="G9" s="176">
        <f>+'Activity ratios'!S17</f>
        <v>149.63335866261397</v>
      </c>
      <c r="H9" s="176">
        <f>+'Activity ratios'!W17</f>
        <v>183.30631043681228</v>
      </c>
      <c r="I9" s="179">
        <f t="shared" ref="I9:I12" si="0">+SUM(D9:H9)/5</f>
        <v>166.15093606796859</v>
      </c>
    </row>
    <row r="10" spans="2:9" ht="12" x14ac:dyDescent="0.25">
      <c r="B10" s="222"/>
      <c r="C10" s="38" t="s">
        <v>155</v>
      </c>
      <c r="D10" s="176">
        <f>+'Activity ratios'!G25</f>
        <v>38.764916467780431</v>
      </c>
      <c r="E10" s="176">
        <f>+'Activity ratios'!K25</f>
        <v>65.373134328358219</v>
      </c>
      <c r="F10" s="176">
        <f>+'Activity ratios'!O25</f>
        <v>73.72316173422864</v>
      </c>
      <c r="G10" s="176">
        <f>+'Activity ratios'!S25</f>
        <v>72.751684437757575</v>
      </c>
      <c r="H10" s="176">
        <f>+'Activity ratios'!W25</f>
        <v>68.82490101187858</v>
      </c>
      <c r="I10" s="179">
        <f t="shared" si="0"/>
        <v>63.887559596000685</v>
      </c>
    </row>
    <row r="11" spans="2:9" ht="12" x14ac:dyDescent="0.25">
      <c r="B11" s="222"/>
      <c r="C11" s="38" t="s">
        <v>156</v>
      </c>
      <c r="D11" s="176">
        <f>+'Activity ratios'!G41</f>
        <v>173.57402535996141</v>
      </c>
      <c r="E11" s="176">
        <f>+'Activity ratios'!K41</f>
        <v>139.08612532117365</v>
      </c>
      <c r="F11" s="176">
        <f>+'Activity ratios'!O41</f>
        <v>119.88058271969136</v>
      </c>
      <c r="G11" s="176">
        <f>+'Activity ratios'!S41</f>
        <v>100.39463677125164</v>
      </c>
      <c r="H11" s="176">
        <f>+'Activity ratios'!W41</f>
        <v>146.24770148719554</v>
      </c>
      <c r="I11" s="179">
        <f t="shared" si="0"/>
        <v>135.83661433185472</v>
      </c>
    </row>
    <row r="12" spans="2:9" ht="12" x14ac:dyDescent="0.25">
      <c r="B12" s="223"/>
      <c r="C12" s="40" t="s">
        <v>70</v>
      </c>
      <c r="D12" s="180">
        <f>+'Activity ratios'!G37</f>
        <v>1.0360540223135644</v>
      </c>
      <c r="E12" s="180">
        <f>+'Activity ratios'!K37</f>
        <v>0.99887842081650968</v>
      </c>
      <c r="F12" s="180">
        <f>+'Activity ratios'!O37</f>
        <v>1.0834148510449089</v>
      </c>
      <c r="G12" s="180">
        <f>+'Activity ratios'!S37</f>
        <v>1.5813250333481548</v>
      </c>
      <c r="H12" s="180">
        <f>+'Activity ratios'!W37</f>
        <v>1.1104496880154917</v>
      </c>
      <c r="I12" s="187">
        <f t="shared" si="0"/>
        <v>1.162024403107726</v>
      </c>
    </row>
    <row r="13" spans="2:9" ht="12" x14ac:dyDescent="0.25">
      <c r="D13" s="74"/>
      <c r="I13" s="75"/>
    </row>
    <row r="14" spans="2:9" ht="12" x14ac:dyDescent="0.25">
      <c r="B14" s="224" t="s">
        <v>159</v>
      </c>
      <c r="C14" s="76" t="s">
        <v>69</v>
      </c>
      <c r="D14" s="182">
        <f>+'Liquidity ratios'!G5</f>
        <v>3.764950166112957</v>
      </c>
      <c r="E14" s="182">
        <f>+'Liquidity ratios'!K5</f>
        <v>2.9888103651354534</v>
      </c>
      <c r="F14" s="182">
        <f>+'Liquidity ratios'!O5</f>
        <v>1.8017666926474409</v>
      </c>
      <c r="G14" s="182">
        <f>+'Liquidity ratios'!S5</f>
        <v>2.3478510028653297</v>
      </c>
      <c r="H14" s="182">
        <f>+'Liquidity ratios'!W5</f>
        <v>5.1412327947336927</v>
      </c>
      <c r="I14" s="184">
        <f>+SUM(D14:H14)/5</f>
        <v>3.2089222042989745</v>
      </c>
    </row>
    <row r="15" spans="2:9" ht="12" x14ac:dyDescent="0.25">
      <c r="B15" s="225"/>
      <c r="C15" s="38" t="s">
        <v>158</v>
      </c>
      <c r="D15" s="183">
        <f>+'Liquidity ratios'!G9</f>
        <v>0.97757475083056478</v>
      </c>
      <c r="E15" s="183">
        <f>+'Liquidity ratios'!K9</f>
        <v>1.0842167255594817</v>
      </c>
      <c r="F15" s="183">
        <f>+'Liquidity ratios'!O9</f>
        <v>0.35515718368407379</v>
      </c>
      <c r="G15" s="183">
        <f>+'Liquidity ratios'!S9</f>
        <v>0.52206303724928371</v>
      </c>
      <c r="H15" s="183">
        <f>+'Liquidity ratios'!W9</f>
        <v>1.4739676840215439</v>
      </c>
      <c r="I15" s="185">
        <f t="shared" ref="I15:I16" si="1">+SUM(D15:H15)/5</f>
        <v>0.88259587626898972</v>
      </c>
    </row>
    <row r="16" spans="2:9" ht="12" x14ac:dyDescent="0.25">
      <c r="B16" s="226"/>
      <c r="C16" s="40" t="s">
        <v>163</v>
      </c>
      <c r="D16" s="180">
        <f>+'Liquidity ratios'!G13</f>
        <v>0.10299003322259136</v>
      </c>
      <c r="E16" s="180">
        <f>+'Liquidity ratios'!K13</f>
        <v>0.35159010600706714</v>
      </c>
      <c r="F16" s="181">
        <f>+'Liquidity ratios'!O13</f>
        <v>4.156923876331515E-3</v>
      </c>
      <c r="G16" s="180">
        <f>+'Liquidity ratios'!S13</f>
        <v>2.2922636103151862E-2</v>
      </c>
      <c r="H16" s="180">
        <f>+'Liquidity ratios'!W13</f>
        <v>0.64272890484739675</v>
      </c>
      <c r="I16" s="186">
        <f t="shared" si="1"/>
        <v>0.22487772081130775</v>
      </c>
    </row>
    <row r="17" spans="2:11" ht="12" x14ac:dyDescent="0.25">
      <c r="D17" s="74"/>
      <c r="I17" s="75"/>
    </row>
    <row r="18" spans="2:11" ht="12" x14ac:dyDescent="0.25">
      <c r="B18" s="224" t="s">
        <v>165</v>
      </c>
      <c r="C18" s="76" t="s">
        <v>72</v>
      </c>
      <c r="D18" s="79">
        <f>+'Solvency ratios'!G5</f>
        <v>0.25153022188217289</v>
      </c>
      <c r="E18" s="79">
        <f>+'Solvency ratios'!K5</f>
        <v>0.1656631687596766</v>
      </c>
      <c r="F18" s="79">
        <f>+'Solvency ratios'!O5</f>
        <v>0.20906765207504263</v>
      </c>
      <c r="G18" s="79">
        <f>+'Solvency ratios'!S5</f>
        <v>8.8098215300670676E-2</v>
      </c>
      <c r="H18" s="189">
        <f>+'Solvency ratios'!W5</f>
        <v>3.8357189634203388E-3</v>
      </c>
      <c r="I18" s="77">
        <f>+SUM(D18:H18)/5</f>
        <v>0.14363899539619662</v>
      </c>
    </row>
    <row r="19" spans="2:11" ht="12" x14ac:dyDescent="0.25">
      <c r="B19" s="225"/>
      <c r="C19" s="38" t="s">
        <v>162</v>
      </c>
      <c r="D19" s="80">
        <f>+'Solvency ratios'!G9</f>
        <v>0.20097814458199603</v>
      </c>
      <c r="E19" s="80">
        <f>+'Solvency ratios'!K9</f>
        <v>0.1656631687596766</v>
      </c>
      <c r="F19" s="80">
        <f>+'Solvency ratios'!O9</f>
        <v>0.17291642177030681</v>
      </c>
      <c r="G19" s="80">
        <f>+'Solvency ratios'!S9</f>
        <v>8.0965315503552029E-2</v>
      </c>
      <c r="H19" s="188">
        <f>+'Solvency ratios'!W9</f>
        <v>3.8210624417520968E-3</v>
      </c>
      <c r="I19" s="78">
        <f>+SUM(D19:H19)/5</f>
        <v>0.12486882261145668</v>
      </c>
    </row>
    <row r="20" spans="2:11" ht="12" x14ac:dyDescent="0.25">
      <c r="B20" s="226"/>
      <c r="C20" s="40" t="s">
        <v>164</v>
      </c>
      <c r="D20" s="180">
        <f>+'Solvency ratios'!G25</f>
        <v>1.6287299158377966</v>
      </c>
      <c r="E20" s="180">
        <f>+'Solvency ratios'!K25</f>
        <v>1.6150710986323702</v>
      </c>
      <c r="F20" s="180">
        <f>+'Solvency ratios'!O25</f>
        <v>1.750330765040081</v>
      </c>
      <c r="G20" s="180">
        <f>+'Solvency ratios'!S25</f>
        <v>1.7160361270763596</v>
      </c>
      <c r="H20" s="180">
        <f>+'Solvency ratios'!W25</f>
        <v>1.431078723185877</v>
      </c>
      <c r="I20" s="190">
        <f>+SUM(D20:H20)/5</f>
        <v>1.6282493259544968</v>
      </c>
    </row>
    <row r="21" spans="2:11" ht="12" x14ac:dyDescent="0.25">
      <c r="B21" s="6"/>
      <c r="D21" s="74"/>
      <c r="I21" s="75"/>
    </row>
    <row r="22" spans="2:11" ht="12" x14ac:dyDescent="0.25">
      <c r="B22" s="224" t="s">
        <v>160</v>
      </c>
      <c r="C22" s="76" t="s">
        <v>140</v>
      </c>
      <c r="D22" s="79">
        <f>+'Profitability ratios'!G5</f>
        <v>0.22659260938562684</v>
      </c>
      <c r="E22" s="79">
        <f>+'Profitability ratios'!K5</f>
        <v>0.17898046260947675</v>
      </c>
      <c r="F22" s="79">
        <f>+'Profitability ratios'!O5</f>
        <v>0.19904785356644505</v>
      </c>
      <c r="G22" s="79">
        <f>+'Profitability ratios'!S5</f>
        <v>0.18591834439320662</v>
      </c>
      <c r="H22" s="79">
        <f>+'Profitability ratios'!W5</f>
        <v>0.22521475166311439</v>
      </c>
      <c r="I22" s="77">
        <f>+SUM(D22:H22)/5</f>
        <v>0.20315080432357396</v>
      </c>
    </row>
    <row r="23" spans="2:11" ht="12" x14ac:dyDescent="0.25">
      <c r="B23" s="225"/>
      <c r="C23" s="38" t="s">
        <v>166</v>
      </c>
      <c r="D23" s="80">
        <f>+'Profitability ratios'!G9</f>
        <v>0.11936068918612559</v>
      </c>
      <c r="E23" s="80">
        <f>+'Profitability ratios'!K9</f>
        <v>7.5791601167752076E-2</v>
      </c>
      <c r="F23" s="80">
        <f>+'Profitability ratios'!O9</f>
        <v>0.1126980218337027</v>
      </c>
      <c r="G23" s="80">
        <f>+'Profitability ratios'!S9</f>
        <v>0.11134855471825442</v>
      </c>
      <c r="H23" s="80">
        <f>+'Profitability ratios'!W9</f>
        <v>0.13673060776335336</v>
      </c>
      <c r="I23" s="78">
        <f t="shared" ref="I23:I25" si="2">+SUM(D23:H23)/5</f>
        <v>0.11118589493383761</v>
      </c>
    </row>
    <row r="24" spans="2:11" ht="12" x14ac:dyDescent="0.25">
      <c r="B24" s="225"/>
      <c r="C24" s="38" t="s">
        <v>71</v>
      </c>
      <c r="D24" s="80">
        <f>+'Profitability ratios'!G17</f>
        <v>0.10371797778281569</v>
      </c>
      <c r="E24" s="80">
        <f>+'Profitability ratios'!K17</f>
        <v>6.5686054345385131E-2</v>
      </c>
      <c r="F24" s="80">
        <f>+'Profitability ratios'!O17</f>
        <v>0.10038578346876796</v>
      </c>
      <c r="G24" s="80">
        <f>+'Profitability ratios'!S17</f>
        <v>9.9032729726689916E-2</v>
      </c>
      <c r="H24" s="80">
        <f>+'Profitability ratios'!W17</f>
        <v>0.12219854033456048</v>
      </c>
      <c r="I24" s="78">
        <f t="shared" si="2"/>
        <v>9.8204217131643845E-2</v>
      </c>
    </row>
    <row r="25" spans="2:11" ht="12" x14ac:dyDescent="0.25">
      <c r="B25" s="226"/>
      <c r="C25" s="40" t="s">
        <v>127</v>
      </c>
      <c r="D25" s="192">
        <f>+'Profitability ratios'!G21</f>
        <v>0.10745742806811509</v>
      </c>
      <c r="E25" s="192">
        <f>+'Profitability ratios'!K21</f>
        <v>6.5612382234185737E-2</v>
      </c>
      <c r="F25" s="192">
        <f>+'Profitability ratios'!O33</f>
        <v>0.19036500895011285</v>
      </c>
      <c r="G25" s="192">
        <f>+'Profitability ratios'!S33</f>
        <v>0.22244678835343901</v>
      </c>
      <c r="H25" s="192">
        <f>+'Profitability ratios'!W33</f>
        <v>0.19419070101611413</v>
      </c>
      <c r="I25" s="193">
        <f t="shared" si="2"/>
        <v>0.15601446172439337</v>
      </c>
      <c r="J25" s="60"/>
      <c r="K25" s="60"/>
    </row>
    <row r="26" spans="2:11" ht="12" x14ac:dyDescent="0.25">
      <c r="D26" s="74"/>
      <c r="I26" s="75"/>
    </row>
  </sheetData>
  <mergeCells count="5">
    <mergeCell ref="B8:B12"/>
    <mergeCell ref="B14:B16"/>
    <mergeCell ref="B22:B25"/>
    <mergeCell ref="B18:B20"/>
    <mergeCell ref="D5:H5"/>
  </mergeCells>
  <hyperlinks>
    <hyperlink ref="B8:B12" location="'Activity ratios'!A1" display="Activity Ratios" xr:uid="{4BD70523-446C-4492-A027-4A2CA25F6BF5}"/>
    <hyperlink ref="B14:B16" location="'Liquidity ratios'!A1" display="Liquidity Ratios" xr:uid="{14082D57-5DA0-47C3-A314-42DD9499C30C}"/>
    <hyperlink ref="B18:B20" location="'Solvency ratios'!A1" display="Solvency ratios" xr:uid="{028BCEED-9EF4-45C7-9620-D5A2C80461F0}"/>
    <hyperlink ref="B22:B25" location="'Profitability ratios'!A1" display="Profitability Ratios" xr:uid="{A3040E6C-2FBD-48ED-AF88-B9FBA2417AFA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6A26-75C2-4E0F-9DEE-860063B7F41F}">
  <dimension ref="B11"/>
  <sheetViews>
    <sheetView showGridLines="0" workbookViewId="0"/>
  </sheetViews>
  <sheetFormatPr defaultRowHeight="13.8" x14ac:dyDescent="0.25"/>
  <cols>
    <col min="1" max="1" width="2.44140625" style="194" customWidth="1"/>
    <col min="2" max="16384" width="8.88671875" style="194"/>
  </cols>
  <sheetData>
    <row r="11" spans="2:2" ht="37.799999999999997" x14ac:dyDescent="0.65">
      <c r="B11" s="195" t="s">
        <v>602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V38"/>
  <sheetViews>
    <sheetView showGridLines="0" zoomScale="85" zoomScaleNormal="85" workbookViewId="0"/>
  </sheetViews>
  <sheetFormatPr defaultColWidth="8.88671875" defaultRowHeight="11.4" x14ac:dyDescent="0.2"/>
  <cols>
    <col min="1" max="1" width="2.77734375" style="2" customWidth="1"/>
    <col min="2" max="2" width="11.77734375" style="2" bestFit="1" customWidth="1"/>
    <col min="3" max="3" width="8.88671875" style="2"/>
    <col min="4" max="4" width="9.44140625" style="2" customWidth="1"/>
    <col min="5" max="5" width="8.88671875" style="2"/>
    <col min="6" max="6" width="10.6640625" style="2" bestFit="1" customWidth="1"/>
    <col min="7" max="8" width="10.6640625" style="2" customWidth="1"/>
    <col min="9" max="9" width="8.5546875" style="2" customWidth="1"/>
    <col min="10" max="14" width="8.88671875" style="2"/>
    <col min="15" max="15" width="23.6640625" style="2" hidden="1" customWidth="1"/>
    <col min="16" max="16" width="13" style="2" hidden="1" customWidth="1"/>
    <col min="17" max="17" width="5.44140625" style="2" hidden="1" customWidth="1"/>
    <col min="18" max="18" width="16.109375" style="2" hidden="1" customWidth="1"/>
    <col min="19" max="19" width="2.77734375" style="2" hidden="1" customWidth="1"/>
    <col min="20" max="20" width="3.33203125" style="2" hidden="1" customWidth="1"/>
    <col min="21" max="21" width="8.88671875" style="2" hidden="1" customWidth="1"/>
    <col min="22" max="16384" width="8.88671875" style="2"/>
  </cols>
  <sheetData>
    <row r="2" spans="2:22" ht="24" x14ac:dyDescent="0.25">
      <c r="B2" s="69" t="s">
        <v>167</v>
      </c>
      <c r="D2" s="53"/>
      <c r="E2" s="53"/>
      <c r="F2" s="53"/>
      <c r="G2" s="53"/>
      <c r="H2" s="53"/>
    </row>
    <row r="3" spans="2:22" ht="12.6" thickBot="1" x14ac:dyDescent="0.3">
      <c r="B3" s="15" t="s">
        <v>576</v>
      </c>
      <c r="C3" s="16"/>
      <c r="D3" s="16">
        <v>2019</v>
      </c>
      <c r="E3" s="16">
        <v>2020</v>
      </c>
      <c r="F3" s="16">
        <v>2021</v>
      </c>
      <c r="G3" s="16">
        <v>2022</v>
      </c>
      <c r="H3" s="16">
        <v>2023</v>
      </c>
      <c r="I3" s="16">
        <v>2024</v>
      </c>
      <c r="J3" s="16">
        <v>2025</v>
      </c>
      <c r="K3" s="16">
        <v>2026</v>
      </c>
      <c r="L3" s="16">
        <v>2027</v>
      </c>
      <c r="M3" s="16">
        <v>2028</v>
      </c>
    </row>
    <row r="4" spans="2:22" ht="12" x14ac:dyDescent="0.2">
      <c r="B4" s="5"/>
      <c r="C4" s="1"/>
      <c r="E4" s="4"/>
      <c r="F4" s="4"/>
      <c r="G4" s="4"/>
      <c r="H4" s="4"/>
      <c r="I4" s="61"/>
      <c r="J4" s="61"/>
      <c r="K4" s="61"/>
      <c r="L4" s="61"/>
      <c r="M4" s="61"/>
      <c r="O4" s="229" t="s">
        <v>173</v>
      </c>
      <c r="P4" s="12" t="s">
        <v>65</v>
      </c>
    </row>
    <row r="5" spans="2:22" ht="12" x14ac:dyDescent="0.2">
      <c r="B5" s="5" t="s">
        <v>19</v>
      </c>
      <c r="C5" s="6"/>
      <c r="D5" s="54">
        <f>+'P&amp;L'!D14</f>
        <v>8822</v>
      </c>
      <c r="E5" s="54">
        <f>+'P&amp;L'!E14</f>
        <v>8906</v>
      </c>
      <c r="F5" s="54">
        <f>+'P&amp;L'!F14</f>
        <v>12183</v>
      </c>
      <c r="G5" s="54">
        <f>+'P&amp;L'!G14</f>
        <v>17782</v>
      </c>
      <c r="H5" s="54">
        <f>+'P&amp;L'!H14</f>
        <v>15483</v>
      </c>
      <c r="I5" s="65">
        <f>-I7/(1-I11)</f>
        <v>18539.391729580897</v>
      </c>
      <c r="J5" s="65">
        <f t="shared" ref="J5:M5" si="0">-J7/(1-J11)</f>
        <v>22220.585392009722</v>
      </c>
      <c r="K5" s="65">
        <f t="shared" si="0"/>
        <v>26660.612971344588</v>
      </c>
      <c r="L5" s="65">
        <f t="shared" si="0"/>
        <v>32024.201075530655</v>
      </c>
      <c r="M5" s="65">
        <f t="shared" si="0"/>
        <v>38514.431439960586</v>
      </c>
      <c r="O5" s="229"/>
      <c r="P5" s="13" t="s">
        <v>38</v>
      </c>
    </row>
    <row r="6" spans="2:22" x14ac:dyDescent="0.2">
      <c r="B6" s="56" t="s">
        <v>141</v>
      </c>
      <c r="C6" s="57"/>
      <c r="D6" s="57"/>
      <c r="E6" s="59">
        <f>+E5/D5-1</f>
        <v>9.5216504194060025E-3</v>
      </c>
      <c r="F6" s="59">
        <f t="shared" ref="F6:H6" si="1">+F5/E5-1</f>
        <v>0.36795418818773862</v>
      </c>
      <c r="G6" s="59">
        <f t="shared" si="1"/>
        <v>0.45957481736846417</v>
      </c>
      <c r="H6" s="59">
        <f t="shared" si="1"/>
        <v>-0.12928804408952876</v>
      </c>
      <c r="I6" s="68"/>
      <c r="J6" s="68"/>
      <c r="K6" s="68"/>
      <c r="L6" s="68"/>
      <c r="M6" s="68"/>
    </row>
    <row r="7" spans="2:22" ht="12" x14ac:dyDescent="0.25">
      <c r="B7" s="58" t="s">
        <v>142</v>
      </c>
      <c r="D7" s="9">
        <f>+'P&amp;L'!D16</f>
        <v>-6823</v>
      </c>
      <c r="E7" s="9">
        <f>+'P&amp;L'!E16</f>
        <v>-7312</v>
      </c>
      <c r="F7" s="9">
        <f>+'P&amp;L'!F16</f>
        <v>-9758</v>
      </c>
      <c r="G7" s="9">
        <f>+'P&amp;L'!G16</f>
        <v>-14476</v>
      </c>
      <c r="H7" s="9">
        <f>+'P&amp;L'!H16</f>
        <v>-11996</v>
      </c>
      <c r="I7" s="65">
        <f>H7*(1+I8)</f>
        <v>-14155.279999999999</v>
      </c>
      <c r="J7" s="65">
        <f t="shared" ref="J7:M7" si="2">I7*(1+J8)</f>
        <v>-16703.230399999997</v>
      </c>
      <c r="K7" s="65">
        <f t="shared" si="2"/>
        <v>-19709.811871999995</v>
      </c>
      <c r="L7" s="65">
        <f t="shared" si="2"/>
        <v>-23257.578008959994</v>
      </c>
      <c r="M7" s="65">
        <f t="shared" si="2"/>
        <v>-27443.94205057279</v>
      </c>
      <c r="O7" s="229" t="s">
        <v>173</v>
      </c>
      <c r="P7" s="12" t="s">
        <v>172</v>
      </c>
      <c r="R7" s="230" t="s">
        <v>174</v>
      </c>
      <c r="S7" s="231" t="s">
        <v>29</v>
      </c>
      <c r="T7" s="231" t="s">
        <v>175</v>
      </c>
      <c r="U7" s="12" t="s">
        <v>142</v>
      </c>
    </row>
    <row r="8" spans="2:22" ht="11.4" customHeight="1" x14ac:dyDescent="0.2">
      <c r="B8" s="56" t="s">
        <v>141</v>
      </c>
      <c r="C8" s="57"/>
      <c r="D8" s="57"/>
      <c r="E8" s="59">
        <f>E7/D7-1</f>
        <v>7.1669353656749202E-2</v>
      </c>
      <c r="F8" s="59">
        <f>F7/E7-1</f>
        <v>0.33451859956236318</v>
      </c>
      <c r="G8" s="59">
        <f t="shared" ref="G8:H8" si="3">G7/F7-1</f>
        <v>0.48350071736011468</v>
      </c>
      <c r="H8" s="59">
        <f t="shared" si="3"/>
        <v>-0.17131804365846914</v>
      </c>
      <c r="I8" s="66">
        <v>0.18</v>
      </c>
      <c r="J8" s="66">
        <f t="shared" ref="J8:M8" si="4">I8</f>
        <v>0.18</v>
      </c>
      <c r="K8" s="66">
        <f t="shared" si="4"/>
        <v>0.18</v>
      </c>
      <c r="L8" s="66">
        <f t="shared" si="4"/>
        <v>0.18</v>
      </c>
      <c r="M8" s="66">
        <f t="shared" si="4"/>
        <v>0.18</v>
      </c>
      <c r="O8" s="229"/>
      <c r="P8" s="13" t="s">
        <v>38</v>
      </c>
      <c r="R8" s="229"/>
      <c r="S8" s="231"/>
      <c r="T8" s="231"/>
      <c r="U8" s="13" t="s">
        <v>38</v>
      </c>
    </row>
    <row r="9" spans="2:22" ht="12" x14ac:dyDescent="0.25">
      <c r="B9" s="58" t="s">
        <v>24</v>
      </c>
      <c r="D9" s="55">
        <f>+'P&amp;L'!D18</f>
        <v>1999</v>
      </c>
      <c r="E9" s="55">
        <f>+'P&amp;L'!E18</f>
        <v>1594</v>
      </c>
      <c r="F9" s="55">
        <f>+'P&amp;L'!F18</f>
        <v>2425</v>
      </c>
      <c r="G9" s="55">
        <f>+'P&amp;L'!G18</f>
        <v>3306</v>
      </c>
      <c r="H9" s="55">
        <f>+'P&amp;L'!H18</f>
        <v>3487</v>
      </c>
      <c r="I9" s="67">
        <f>I5+I7</f>
        <v>4384.1117295808981</v>
      </c>
      <c r="J9" s="67">
        <f t="shared" ref="J9:M9" si="5">J5+J7</f>
        <v>5517.3549920097248</v>
      </c>
      <c r="K9" s="67">
        <f>K5+K7</f>
        <v>6950.8010993445932</v>
      </c>
      <c r="L9" s="67">
        <f t="shared" si="5"/>
        <v>8766.6230665706607</v>
      </c>
      <c r="M9" s="67">
        <f t="shared" si="5"/>
        <v>11070.489389387796</v>
      </c>
    </row>
    <row r="10" spans="2:22" ht="14.4" customHeight="1" x14ac:dyDescent="0.2">
      <c r="B10" s="56" t="s">
        <v>141</v>
      </c>
      <c r="C10" s="57"/>
      <c r="D10" s="57"/>
      <c r="E10" s="59">
        <f>E9/D9-1</f>
        <v>-0.20260130065032511</v>
      </c>
      <c r="F10" s="59">
        <f t="shared" ref="F10:H10" si="6">F9/E9-1</f>
        <v>0.52132998745294845</v>
      </c>
      <c r="G10" s="59">
        <f t="shared" si="6"/>
        <v>0.36329896907216486</v>
      </c>
      <c r="H10" s="59">
        <f t="shared" si="6"/>
        <v>5.4748941318814248E-2</v>
      </c>
      <c r="I10" s="68">
        <f>I9/H9-1</f>
        <v>0.25727322328101465</v>
      </c>
      <c r="J10" s="68">
        <f>J9/I9-1</f>
        <v>0.25848868193356012</v>
      </c>
      <c r="K10" s="68">
        <f t="shared" ref="K10:M10" si="7">K9/J9-1</f>
        <v>0.25980675693530619</v>
      </c>
      <c r="L10" s="68">
        <f t="shared" si="7"/>
        <v>0.26123923577633157</v>
      </c>
      <c r="M10" s="68">
        <f t="shared" si="7"/>
        <v>0.26279974687201468</v>
      </c>
      <c r="R10" s="218" t="s">
        <v>177</v>
      </c>
      <c r="S10" s="209" t="s">
        <v>29</v>
      </c>
      <c r="T10" s="232" t="s">
        <v>142</v>
      </c>
      <c r="U10" s="233"/>
      <c r="V10" s="51"/>
    </row>
    <row r="11" spans="2:22" ht="14.4" customHeight="1" x14ac:dyDescent="0.25">
      <c r="B11" s="58" t="s">
        <v>140</v>
      </c>
      <c r="D11" s="11">
        <f>+'P&amp;L'!D19</f>
        <v>0.22659260938562684</v>
      </c>
      <c r="E11" s="11">
        <f>+'P&amp;L'!E19</f>
        <v>0.17898046260947675</v>
      </c>
      <c r="F11" s="11">
        <f>+'P&amp;L'!F19</f>
        <v>0.19904785356644505</v>
      </c>
      <c r="G11" s="11">
        <f>+'P&amp;L'!G19</f>
        <v>0.18591834439320662</v>
      </c>
      <c r="H11" s="11">
        <f>+'P&amp;L'!H19</f>
        <v>0.22521475166311439</v>
      </c>
      <c r="I11" s="63">
        <f>H11*(1+I12)</f>
        <v>0.23647548924627013</v>
      </c>
      <c r="J11" s="63">
        <f t="shared" ref="J11:M11" si="8">I11*(1+J12)</f>
        <v>0.24829926370858366</v>
      </c>
      <c r="K11" s="63">
        <f>J11*(1+K12)</f>
        <v>0.26071422689401286</v>
      </c>
      <c r="L11" s="63">
        <f t="shared" si="8"/>
        <v>0.27374993823871352</v>
      </c>
      <c r="M11" s="63">
        <f t="shared" si="8"/>
        <v>0.28743743515064923</v>
      </c>
      <c r="R11" s="219"/>
      <c r="S11" s="210"/>
      <c r="T11" s="210" t="s">
        <v>176</v>
      </c>
      <c r="U11" s="228"/>
      <c r="V11" s="51"/>
    </row>
    <row r="12" spans="2:22" x14ac:dyDescent="0.2">
      <c r="B12" s="56" t="s">
        <v>143</v>
      </c>
      <c r="E12" s="62">
        <f>E11-D11</f>
        <v>-4.7612146776150083E-2</v>
      </c>
      <c r="F12" s="62">
        <f t="shared" ref="F12:H12" si="9">F11-E11</f>
        <v>2.0067390956968301E-2</v>
      </c>
      <c r="G12" s="62">
        <f t="shared" si="9"/>
        <v>-1.3129509173238435E-2</v>
      </c>
      <c r="H12" s="62">
        <f t="shared" si="9"/>
        <v>3.9296407269907768E-2</v>
      </c>
      <c r="I12" s="64">
        <v>0.05</v>
      </c>
      <c r="J12" s="64">
        <v>0.05</v>
      </c>
      <c r="K12" s="64">
        <v>0.05</v>
      </c>
      <c r="L12" s="64">
        <v>0.05</v>
      </c>
      <c r="M12" s="64">
        <v>0.05</v>
      </c>
    </row>
    <row r="15" spans="2:22" ht="24" x14ac:dyDescent="0.25">
      <c r="B15" s="70" t="s">
        <v>144</v>
      </c>
      <c r="D15" s="53"/>
      <c r="E15" s="53"/>
      <c r="F15" s="53"/>
      <c r="G15" s="53"/>
      <c r="H15" s="53"/>
    </row>
    <row r="16" spans="2:22" ht="12.6" thickBot="1" x14ac:dyDescent="0.3">
      <c r="B16" s="15" t="s">
        <v>576</v>
      </c>
      <c r="C16" s="16"/>
      <c r="D16" s="16">
        <v>2019</v>
      </c>
      <c r="E16" s="16">
        <v>2020</v>
      </c>
      <c r="F16" s="16">
        <v>2021</v>
      </c>
      <c r="G16" s="16">
        <v>2022</v>
      </c>
      <c r="H16" s="16">
        <v>2023</v>
      </c>
      <c r="I16" s="16">
        <v>2024</v>
      </c>
      <c r="J16" s="16">
        <v>2025</v>
      </c>
      <c r="K16" s="16">
        <v>2026</v>
      </c>
      <c r="L16" s="16">
        <v>2027</v>
      </c>
      <c r="M16" s="16">
        <v>2028</v>
      </c>
    </row>
    <row r="17" spans="2:13" ht="12" x14ac:dyDescent="0.2">
      <c r="B17" s="5"/>
      <c r="C17" s="1"/>
      <c r="E17" s="4"/>
      <c r="F17" s="4"/>
      <c r="G17" s="4"/>
      <c r="H17" s="4"/>
      <c r="I17" s="61"/>
      <c r="J17" s="61"/>
      <c r="K17" s="61"/>
      <c r="L17" s="61"/>
      <c r="M17" s="61"/>
    </row>
    <row r="18" spans="2:13" ht="12" x14ac:dyDescent="0.2">
      <c r="B18" s="5" t="s">
        <v>19</v>
      </c>
      <c r="C18" s="6"/>
      <c r="D18" s="54">
        <f>D5</f>
        <v>8822</v>
      </c>
      <c r="E18" s="8">
        <f t="shared" ref="E18:F18" si="10">E5</f>
        <v>8906</v>
      </c>
      <c r="F18" s="8">
        <f t="shared" si="10"/>
        <v>12183</v>
      </c>
      <c r="G18" s="8">
        <f t="shared" ref="G18:H18" si="11">G5</f>
        <v>17782</v>
      </c>
      <c r="H18" s="8">
        <f t="shared" si="11"/>
        <v>15483</v>
      </c>
      <c r="I18" s="65">
        <f>-I20/(1-I24)</f>
        <v>18403.679644297397</v>
      </c>
      <c r="J18" s="65">
        <f t="shared" ref="J18:M18" si="12">-J20/(1-J24)</f>
        <v>21880.516013651832</v>
      </c>
      <c r="K18" s="65">
        <f t="shared" si="12"/>
        <v>26020.640986144215</v>
      </c>
      <c r="L18" s="65">
        <f t="shared" si="12"/>
        <v>30952.118150568258</v>
      </c>
      <c r="M18" s="65">
        <f t="shared" si="12"/>
        <v>36828.104792482067</v>
      </c>
    </row>
    <row r="19" spans="2:13" x14ac:dyDescent="0.2">
      <c r="B19" s="56" t="s">
        <v>141</v>
      </c>
      <c r="C19" s="57"/>
      <c r="D19" s="57"/>
      <c r="E19" s="59">
        <f t="shared" ref="E19:F19" si="13">E6</f>
        <v>9.5216504194060025E-3</v>
      </c>
      <c r="F19" s="59">
        <f t="shared" si="13"/>
        <v>0.36795418818773862</v>
      </c>
      <c r="G19" s="59">
        <f t="shared" ref="G19:H19" si="14">G6</f>
        <v>0.45957481736846417</v>
      </c>
      <c r="H19" s="59">
        <f t="shared" si="14"/>
        <v>-0.12928804408952876</v>
      </c>
      <c r="I19" s="68"/>
      <c r="J19" s="68"/>
      <c r="K19" s="68"/>
      <c r="L19" s="68"/>
      <c r="M19" s="68"/>
    </row>
    <row r="20" spans="2:13" ht="12" x14ac:dyDescent="0.25">
      <c r="B20" s="58" t="s">
        <v>142</v>
      </c>
      <c r="D20" s="9">
        <f t="shared" ref="D20:F20" si="15">D7</f>
        <v>-6823</v>
      </c>
      <c r="E20" s="9">
        <f t="shared" si="15"/>
        <v>-7312</v>
      </c>
      <c r="F20" s="9">
        <f t="shared" si="15"/>
        <v>-9758</v>
      </c>
      <c r="G20" s="9">
        <f t="shared" ref="G20:H20" si="16">G7</f>
        <v>-14476</v>
      </c>
      <c r="H20" s="9">
        <f t="shared" si="16"/>
        <v>-11996</v>
      </c>
      <c r="I20" s="65">
        <f>H20*(1+I21)</f>
        <v>-14155.279999999999</v>
      </c>
      <c r="J20" s="65">
        <f t="shared" ref="J20" si="17">I20*(1+J21)</f>
        <v>-16703.230399999997</v>
      </c>
      <c r="K20" s="65">
        <f t="shared" ref="K20" si="18">J20*(1+K21)</f>
        <v>-19709.811871999995</v>
      </c>
      <c r="L20" s="65">
        <f t="shared" ref="L20" si="19">K20*(1+L21)</f>
        <v>-23257.578008959994</v>
      </c>
      <c r="M20" s="65">
        <f t="shared" ref="M20" si="20">L20*(1+M21)</f>
        <v>-27443.94205057279</v>
      </c>
    </row>
    <row r="21" spans="2:13" x14ac:dyDescent="0.2">
      <c r="B21" s="56" t="s">
        <v>141</v>
      </c>
      <c r="C21" s="57"/>
      <c r="D21" s="57"/>
      <c r="E21" s="59">
        <f t="shared" ref="E21:F21" si="21">E8</f>
        <v>7.1669353656749202E-2</v>
      </c>
      <c r="F21" s="59">
        <f t="shared" si="21"/>
        <v>0.33451859956236318</v>
      </c>
      <c r="G21" s="59">
        <f t="shared" ref="G21:H21" si="22">G8</f>
        <v>0.48350071736011468</v>
      </c>
      <c r="H21" s="59">
        <f t="shared" si="22"/>
        <v>-0.17131804365846914</v>
      </c>
      <c r="I21" s="66">
        <v>0.18</v>
      </c>
      <c r="J21" s="66">
        <f t="shared" ref="J21" si="23">I21</f>
        <v>0.18</v>
      </c>
      <c r="K21" s="66">
        <f t="shared" ref="K21" si="24">J21</f>
        <v>0.18</v>
      </c>
      <c r="L21" s="66">
        <f t="shared" ref="L21" si="25">K21</f>
        <v>0.18</v>
      </c>
      <c r="M21" s="66">
        <f t="shared" ref="M21" si="26">L21</f>
        <v>0.18</v>
      </c>
    </row>
    <row r="22" spans="2:13" ht="12" x14ac:dyDescent="0.25">
      <c r="B22" s="58" t="s">
        <v>24</v>
      </c>
      <c r="D22" s="55">
        <f t="shared" ref="D22:F22" si="27">D9</f>
        <v>1999</v>
      </c>
      <c r="E22" s="55">
        <f t="shared" si="27"/>
        <v>1594</v>
      </c>
      <c r="F22" s="55">
        <f t="shared" si="27"/>
        <v>2425</v>
      </c>
      <c r="G22" s="55">
        <f t="shared" ref="G22:H22" si="28">G9</f>
        <v>3306</v>
      </c>
      <c r="H22" s="55">
        <f t="shared" si="28"/>
        <v>3487</v>
      </c>
      <c r="I22" s="67">
        <f>I18+I20</f>
        <v>4248.3996442973985</v>
      </c>
      <c r="J22" s="67">
        <f t="shared" ref="J22" si="29">J18+J20</f>
        <v>5177.2856136518349</v>
      </c>
      <c r="K22" s="67">
        <f>K18+K20</f>
        <v>6310.8291141442205</v>
      </c>
      <c r="L22" s="67">
        <f t="shared" ref="L22:M22" si="30">L18+L20</f>
        <v>7694.5401416082641</v>
      </c>
      <c r="M22" s="67">
        <f t="shared" si="30"/>
        <v>9384.1627419092765</v>
      </c>
    </row>
    <row r="23" spans="2:13" x14ac:dyDescent="0.2">
      <c r="B23" s="56" t="s">
        <v>141</v>
      </c>
      <c r="C23" s="57"/>
      <c r="D23" s="57"/>
      <c r="E23" s="59">
        <f t="shared" ref="E23:F23" si="31">E10</f>
        <v>-0.20260130065032511</v>
      </c>
      <c r="F23" s="59">
        <f t="shared" si="31"/>
        <v>0.52132998745294845</v>
      </c>
      <c r="G23" s="59">
        <f t="shared" ref="G23:H23" si="32">G10</f>
        <v>0.36329896907216486</v>
      </c>
      <c r="H23" s="59">
        <f t="shared" si="32"/>
        <v>5.4748941318814248E-2</v>
      </c>
      <c r="I23" s="68">
        <f>I22/H22-1</f>
        <v>0.21835378385357007</v>
      </c>
      <c r="J23" s="68">
        <f>J22/I22-1</f>
        <v>0.21864373578913998</v>
      </c>
      <c r="K23" s="68">
        <f t="shared" ref="K23" si="33">K22/J22-1</f>
        <v>0.21894552185867</v>
      </c>
      <c r="L23" s="68">
        <f t="shared" ref="L23" si="34">L22/K22-1</f>
        <v>0.21925978384722611</v>
      </c>
      <c r="M23" s="68">
        <f t="shared" ref="M23" si="35">M22/L22-1</f>
        <v>0.2195872097884537</v>
      </c>
    </row>
    <row r="24" spans="2:13" ht="12" x14ac:dyDescent="0.25">
      <c r="B24" s="58" t="s">
        <v>140</v>
      </c>
      <c r="D24" s="60">
        <f t="shared" ref="D24:F24" si="36">D11</f>
        <v>0.22659260938562684</v>
      </c>
      <c r="E24" s="60">
        <f t="shared" si="36"/>
        <v>0.17898046260947675</v>
      </c>
      <c r="F24" s="60">
        <f t="shared" si="36"/>
        <v>0.19904785356644505</v>
      </c>
      <c r="G24" s="60">
        <f t="shared" ref="G24:H24" si="37">G11</f>
        <v>0.18591834439320662</v>
      </c>
      <c r="H24" s="60">
        <f t="shared" si="37"/>
        <v>0.22521475166311439</v>
      </c>
      <c r="I24" s="63">
        <f>H24*(1+I25)</f>
        <v>0.23084512045469222</v>
      </c>
      <c r="J24" s="63">
        <f t="shared" ref="J24" si="38">I24*(1+J25)</f>
        <v>0.2366162484660595</v>
      </c>
      <c r="K24" s="63">
        <f>J24*(1+K25)</f>
        <v>0.24253165467771096</v>
      </c>
      <c r="L24" s="63">
        <f t="shared" ref="L24" si="39">K24*(1+L25)</f>
        <v>0.24859494604465371</v>
      </c>
      <c r="M24" s="63">
        <f t="shared" ref="M24" si="40">L24*(1+M25)</f>
        <v>0.25480981969577005</v>
      </c>
    </row>
    <row r="25" spans="2:13" x14ac:dyDescent="0.2">
      <c r="B25" s="56" t="s">
        <v>143</v>
      </c>
      <c r="E25" s="62">
        <f>E12</f>
        <v>-4.7612146776150083E-2</v>
      </c>
      <c r="F25" s="62">
        <f>F12</f>
        <v>2.0067390956968301E-2</v>
      </c>
      <c r="G25" s="62">
        <f t="shared" ref="G25:H25" si="41">G12</f>
        <v>-1.3129509173238435E-2</v>
      </c>
      <c r="H25" s="62">
        <f t="shared" si="41"/>
        <v>3.9296407269907768E-2</v>
      </c>
      <c r="I25" s="64">
        <v>2.5000000000000001E-2</v>
      </c>
      <c r="J25" s="64">
        <v>2.5000000000000001E-2</v>
      </c>
      <c r="K25" s="64">
        <v>2.5000000000000001E-2</v>
      </c>
      <c r="L25" s="64">
        <v>2.5000000000000001E-2</v>
      </c>
      <c r="M25" s="64">
        <v>2.5000000000000001E-2</v>
      </c>
    </row>
    <row r="28" spans="2:13" ht="24" x14ac:dyDescent="0.25">
      <c r="B28" s="71" t="s">
        <v>145</v>
      </c>
      <c r="D28" s="53"/>
      <c r="E28" s="53"/>
      <c r="F28" s="53"/>
      <c r="G28" s="53"/>
      <c r="H28" s="53"/>
    </row>
    <row r="29" spans="2:13" ht="12.6" thickBot="1" x14ac:dyDescent="0.3">
      <c r="B29" s="15" t="s">
        <v>576</v>
      </c>
      <c r="C29" s="16"/>
      <c r="D29" s="16">
        <v>2019</v>
      </c>
      <c r="E29" s="16">
        <v>2020</v>
      </c>
      <c r="F29" s="16">
        <v>2021</v>
      </c>
      <c r="G29" s="16">
        <v>2022</v>
      </c>
      <c r="H29" s="16">
        <v>2023</v>
      </c>
      <c r="I29" s="16">
        <v>2024</v>
      </c>
      <c r="J29" s="16">
        <v>2025</v>
      </c>
      <c r="K29" s="16">
        <v>2026</v>
      </c>
      <c r="L29" s="16">
        <v>2027</v>
      </c>
      <c r="M29" s="16">
        <v>2028</v>
      </c>
    </row>
    <row r="30" spans="2:13" ht="12" x14ac:dyDescent="0.2">
      <c r="B30" s="5"/>
      <c r="C30" s="1"/>
      <c r="E30" s="4"/>
      <c r="F30" s="4"/>
      <c r="G30" s="4"/>
      <c r="H30" s="4"/>
      <c r="I30" s="61"/>
      <c r="J30" s="61"/>
      <c r="K30" s="61"/>
      <c r="L30" s="61"/>
      <c r="M30" s="61"/>
    </row>
    <row r="31" spans="2:13" ht="12" x14ac:dyDescent="0.2">
      <c r="B31" s="5" t="s">
        <v>19</v>
      </c>
      <c r="C31" s="6"/>
      <c r="D31" s="54">
        <f>D18</f>
        <v>8822</v>
      </c>
      <c r="E31" s="8">
        <f t="shared" ref="E31:F31" si="42">E18</f>
        <v>8906</v>
      </c>
      <c r="F31" s="8">
        <f t="shared" si="42"/>
        <v>12183</v>
      </c>
      <c r="G31" s="8">
        <f t="shared" ref="G31:H31" si="43">G18</f>
        <v>17782</v>
      </c>
      <c r="H31" s="8">
        <f t="shared" si="43"/>
        <v>15483</v>
      </c>
      <c r="I31" s="65">
        <f>-I33/(1-I37)</f>
        <v>18816.910377512384</v>
      </c>
      <c r="J31" s="65">
        <f t="shared" ref="J31:M31" si="44">-J33/(1-J37)</f>
        <v>22960.077725868781</v>
      </c>
      <c r="K31" s="65">
        <f t="shared" si="44"/>
        <v>28147.257168773125</v>
      </c>
      <c r="L31" s="65">
        <f t="shared" si="44"/>
        <v>34699.178024899607</v>
      </c>
      <c r="M31" s="65">
        <f t="shared" si="44"/>
        <v>43063.547688586455</v>
      </c>
    </row>
    <row r="32" spans="2:13" x14ac:dyDescent="0.2">
      <c r="B32" s="56" t="s">
        <v>141</v>
      </c>
      <c r="C32" s="57"/>
      <c r="D32" s="57"/>
      <c r="E32" s="59">
        <f t="shared" ref="E32:F32" si="45">E19</f>
        <v>9.5216504194060025E-3</v>
      </c>
      <c r="F32" s="59">
        <f t="shared" si="45"/>
        <v>0.36795418818773862</v>
      </c>
      <c r="G32" s="59">
        <f t="shared" ref="G32:H32" si="46">G19</f>
        <v>0.45957481736846417</v>
      </c>
      <c r="H32" s="59">
        <f t="shared" si="46"/>
        <v>-0.12928804408952876</v>
      </c>
      <c r="I32" s="68"/>
      <c r="J32" s="68"/>
      <c r="K32" s="68"/>
      <c r="L32" s="68"/>
      <c r="M32" s="68"/>
    </row>
    <row r="33" spans="2:13" ht="12" x14ac:dyDescent="0.25">
      <c r="B33" s="58" t="s">
        <v>142</v>
      </c>
      <c r="D33" s="9">
        <f t="shared" ref="D33:F33" si="47">D20</f>
        <v>-6823</v>
      </c>
      <c r="E33" s="9">
        <f t="shared" si="47"/>
        <v>-7312</v>
      </c>
      <c r="F33" s="9">
        <f t="shared" si="47"/>
        <v>-9758</v>
      </c>
      <c r="G33" s="9">
        <f t="shared" ref="G33:H33" si="48">G20</f>
        <v>-14476</v>
      </c>
      <c r="H33" s="9">
        <f t="shared" si="48"/>
        <v>-11996</v>
      </c>
      <c r="I33" s="65">
        <f>H33*(1+I34)</f>
        <v>-14155.279999999999</v>
      </c>
      <c r="J33" s="65">
        <f t="shared" ref="J33" si="49">I33*(1+J34)</f>
        <v>-16703.230399999997</v>
      </c>
      <c r="K33" s="65">
        <f t="shared" ref="K33" si="50">J33*(1+K34)</f>
        <v>-19709.811871999995</v>
      </c>
      <c r="L33" s="65">
        <f t="shared" ref="L33" si="51">K33*(1+L34)</f>
        <v>-23257.578008959994</v>
      </c>
      <c r="M33" s="65">
        <f t="shared" ref="M33" si="52">L33*(1+M34)</f>
        <v>-27443.94205057279</v>
      </c>
    </row>
    <row r="34" spans="2:13" x14ac:dyDescent="0.2">
      <c r="B34" s="56" t="s">
        <v>141</v>
      </c>
      <c r="C34" s="57"/>
      <c r="D34" s="57"/>
      <c r="E34" s="59">
        <f t="shared" ref="E34:F34" si="53">E21</f>
        <v>7.1669353656749202E-2</v>
      </c>
      <c r="F34" s="59">
        <f t="shared" si="53"/>
        <v>0.33451859956236318</v>
      </c>
      <c r="G34" s="59">
        <f t="shared" ref="G34:H34" si="54">G21</f>
        <v>0.48350071736011468</v>
      </c>
      <c r="H34" s="59">
        <f t="shared" si="54"/>
        <v>-0.17131804365846914</v>
      </c>
      <c r="I34" s="66">
        <v>0.18</v>
      </c>
      <c r="J34" s="66">
        <f t="shared" ref="J34" si="55">I34</f>
        <v>0.18</v>
      </c>
      <c r="K34" s="66">
        <f t="shared" ref="K34" si="56">J34</f>
        <v>0.18</v>
      </c>
      <c r="L34" s="66">
        <f t="shared" ref="L34" si="57">K34</f>
        <v>0.18</v>
      </c>
      <c r="M34" s="66">
        <f t="shared" ref="M34" si="58">L34</f>
        <v>0.18</v>
      </c>
    </row>
    <row r="35" spans="2:13" ht="12" x14ac:dyDescent="0.25">
      <c r="B35" s="58" t="s">
        <v>24</v>
      </c>
      <c r="D35" s="55">
        <f t="shared" ref="D35:F35" si="59">D22</f>
        <v>1999</v>
      </c>
      <c r="E35" s="55">
        <f t="shared" si="59"/>
        <v>1594</v>
      </c>
      <c r="F35" s="55">
        <f t="shared" si="59"/>
        <v>2425</v>
      </c>
      <c r="G35" s="55">
        <f t="shared" ref="G35:H35" si="60">G22</f>
        <v>3306</v>
      </c>
      <c r="H35" s="55">
        <f t="shared" si="60"/>
        <v>3487</v>
      </c>
      <c r="I35" s="67">
        <f>I31+I33</f>
        <v>4661.6303775123852</v>
      </c>
      <c r="J35" s="67">
        <f t="shared" ref="J35" si="61">J31+J33</f>
        <v>6256.8473258687845</v>
      </c>
      <c r="K35" s="67">
        <f>K31+K33</f>
        <v>8437.4452967731304</v>
      </c>
      <c r="L35" s="67">
        <f t="shared" ref="L35:M35" si="62">L31+L33</f>
        <v>11441.600015939614</v>
      </c>
      <c r="M35" s="67">
        <f t="shared" si="62"/>
        <v>15619.605638013665</v>
      </c>
    </row>
    <row r="36" spans="2:13" x14ac:dyDescent="0.2">
      <c r="B36" s="56" t="s">
        <v>141</v>
      </c>
      <c r="C36" s="57"/>
      <c r="D36" s="57"/>
      <c r="E36" s="59">
        <f t="shared" ref="E36:F36" si="63">E23</f>
        <v>-0.20260130065032511</v>
      </c>
      <c r="F36" s="59">
        <f t="shared" si="63"/>
        <v>0.52132998745294845</v>
      </c>
      <c r="G36" s="59">
        <f t="shared" ref="G36:H36" si="64">G23</f>
        <v>0.36329896907216486</v>
      </c>
      <c r="H36" s="59">
        <f t="shared" si="64"/>
        <v>5.4748941318814248E-2</v>
      </c>
      <c r="I36" s="68">
        <f>I35/H35-1</f>
        <v>0.33685987310363785</v>
      </c>
      <c r="J36" s="68">
        <f>J35/I35-1</f>
        <v>0.34220150873644872</v>
      </c>
      <c r="K36" s="68">
        <f t="shared" ref="K36" si="65">K35/J35-1</f>
        <v>0.34851385327698758</v>
      </c>
      <c r="L36" s="68">
        <f t="shared" ref="L36" si="66">L35/K35-1</f>
        <v>0.35605027511294329</v>
      </c>
      <c r="M36" s="68">
        <f t="shared" ref="M36" si="67">M35/L35-1</f>
        <v>0.36515920992287398</v>
      </c>
    </row>
    <row r="37" spans="2:13" ht="12" x14ac:dyDescent="0.25">
      <c r="B37" s="58" t="s">
        <v>140</v>
      </c>
      <c r="D37" s="60">
        <f t="shared" ref="D37:F37" si="68">D24</f>
        <v>0.22659260938562684</v>
      </c>
      <c r="E37" s="60">
        <f t="shared" si="68"/>
        <v>0.17898046260947675</v>
      </c>
      <c r="F37" s="60">
        <f t="shared" si="68"/>
        <v>0.19904785356644505</v>
      </c>
      <c r="G37" s="60">
        <f t="shared" ref="G37:H37" si="69">G24</f>
        <v>0.18591834439320662</v>
      </c>
      <c r="H37" s="60">
        <f t="shared" si="69"/>
        <v>0.22521475166311439</v>
      </c>
      <c r="I37" s="63">
        <f>H37*(1+I38)</f>
        <v>0.24773622682942584</v>
      </c>
      <c r="J37" s="63">
        <f t="shared" ref="J37" si="70">I37*(1+J38)</f>
        <v>0.27250984951236845</v>
      </c>
      <c r="K37" s="63">
        <f>J37*(1+K38)</f>
        <v>0.2997608344636053</v>
      </c>
      <c r="L37" s="63">
        <f t="shared" ref="L37" si="71">K37*(1+L38)</f>
        <v>0.32973691790996584</v>
      </c>
      <c r="M37" s="63">
        <f t="shared" ref="M37" si="72">L37*(1+M38)</f>
        <v>0.36271060970096247</v>
      </c>
    </row>
    <row r="38" spans="2:13" x14ac:dyDescent="0.2">
      <c r="B38" s="56" t="s">
        <v>143</v>
      </c>
      <c r="E38" s="62">
        <f>E25</f>
        <v>-4.7612146776150083E-2</v>
      </c>
      <c r="F38" s="62">
        <f>F25</f>
        <v>2.0067390956968301E-2</v>
      </c>
      <c r="G38" s="62">
        <f t="shared" ref="G38:H38" si="73">G25</f>
        <v>-1.3129509173238435E-2</v>
      </c>
      <c r="H38" s="62">
        <f t="shared" si="73"/>
        <v>3.9296407269907768E-2</v>
      </c>
      <c r="I38" s="64">
        <v>0.1</v>
      </c>
      <c r="J38" s="64">
        <v>0.1</v>
      </c>
      <c r="K38" s="64">
        <v>0.1</v>
      </c>
      <c r="L38" s="64">
        <v>0.1</v>
      </c>
      <c r="M38" s="64">
        <v>0.1</v>
      </c>
    </row>
  </sheetData>
  <mergeCells count="9">
    <mergeCell ref="T11:U11"/>
    <mergeCell ref="O4:O5"/>
    <mergeCell ref="O7:O8"/>
    <mergeCell ref="R7:R8"/>
    <mergeCell ref="T7:T8"/>
    <mergeCell ref="R10:R11"/>
    <mergeCell ref="S7:S8"/>
    <mergeCell ref="S10:S11"/>
    <mergeCell ref="T10:U10"/>
  </mergeCells>
  <pageMargins left="0.7" right="0.7" top="0.75" bottom="0.75" header="0.3" footer="0.3"/>
  <pageSetup paperSize="9" orientation="portrait" r:id="rId1"/>
  <ignoredErrors>
    <ignoredError sqref="D7:F7 D9:F9 G9:H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CC93-BAD6-4F4E-8701-49D2D92E569F}">
  <sheetPr>
    <tabColor theme="0" tint="-0.249977111117893"/>
  </sheetPr>
  <dimension ref="B11"/>
  <sheetViews>
    <sheetView showGridLines="0" workbookViewId="0"/>
  </sheetViews>
  <sheetFormatPr defaultRowHeight="11.4" x14ac:dyDescent="0.2"/>
  <cols>
    <col min="1" max="1" width="2.44140625" style="82" customWidth="1"/>
    <col min="2" max="16384" width="8.88671875" style="82"/>
  </cols>
  <sheetData>
    <row r="11" spans="2:2" s="83" customFormat="1" ht="37.799999999999997" x14ac:dyDescent="0.65">
      <c r="B11" s="84" t="s">
        <v>535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C8ED-E6AE-4106-8FAF-D2B95E60B5B0}">
  <sheetPr>
    <tabColor theme="0" tint="-0.249977111117893"/>
  </sheetPr>
  <dimension ref="B1:G455"/>
  <sheetViews>
    <sheetView showGridLines="0" zoomScale="85" zoomScaleNormal="85" workbookViewId="0">
      <selection activeCell="A76" sqref="A76:XFD76"/>
    </sheetView>
  </sheetViews>
  <sheetFormatPr defaultRowHeight="11.4" x14ac:dyDescent="0.2"/>
  <cols>
    <col min="1" max="1" width="2.44140625" style="82" customWidth="1"/>
    <col min="2" max="2" width="6.6640625" style="89" bestFit="1" customWidth="1"/>
    <col min="3" max="3" width="33.44140625" style="82" bestFit="1" customWidth="1"/>
    <col min="4" max="4" width="5.6640625" style="85" bestFit="1" customWidth="1"/>
    <col min="5" max="6" width="33.5546875" style="82" bestFit="1" customWidth="1"/>
    <col min="7" max="7" width="43.6640625" style="82" bestFit="1" customWidth="1"/>
    <col min="8" max="16384" width="8.88671875" style="82"/>
  </cols>
  <sheetData>
    <row r="1" spans="2:7" ht="14.4" customHeight="1" x14ac:dyDescent="0.25">
      <c r="B1" s="109" t="s">
        <v>533</v>
      </c>
      <c r="C1" s="109"/>
    </row>
    <row r="2" spans="2:7" x14ac:dyDescent="0.2">
      <c r="B2" s="88" t="s">
        <v>178</v>
      </c>
      <c r="C2" s="82" t="s">
        <v>179</v>
      </c>
      <c r="D2" s="82" t="s">
        <v>180</v>
      </c>
      <c r="E2" s="82" t="s">
        <v>181</v>
      </c>
      <c r="F2" s="82" t="s">
        <v>182</v>
      </c>
      <c r="G2" s="82" t="s">
        <v>183</v>
      </c>
    </row>
    <row r="3" spans="2:7" x14ac:dyDescent="0.2">
      <c r="B3" s="89" t="s">
        <v>214</v>
      </c>
      <c r="C3" s="82" t="s">
        <v>215</v>
      </c>
      <c r="D3" s="85" t="s">
        <v>184</v>
      </c>
      <c r="E3" s="82" t="s">
        <v>185</v>
      </c>
      <c r="F3" s="82" t="s">
        <v>138</v>
      </c>
      <c r="G3" s="82" t="s">
        <v>138</v>
      </c>
    </row>
    <row r="4" spans="2:7" x14ac:dyDescent="0.2">
      <c r="B4" s="89" t="s">
        <v>216</v>
      </c>
      <c r="C4" s="82" t="s">
        <v>217</v>
      </c>
      <c r="D4" s="85" t="s">
        <v>184</v>
      </c>
      <c r="E4" s="82" t="s">
        <v>185</v>
      </c>
      <c r="F4" s="82" t="s">
        <v>103</v>
      </c>
      <c r="G4" s="82" t="s">
        <v>505</v>
      </c>
    </row>
    <row r="5" spans="2:7" x14ac:dyDescent="0.2">
      <c r="B5" s="89" t="s">
        <v>388</v>
      </c>
      <c r="C5" s="82" t="s">
        <v>218</v>
      </c>
      <c r="D5" s="85" t="s">
        <v>184</v>
      </c>
      <c r="E5" s="82" t="s">
        <v>185</v>
      </c>
      <c r="F5" s="82" t="s">
        <v>103</v>
      </c>
      <c r="G5" s="82" t="s">
        <v>548</v>
      </c>
    </row>
    <row r="6" spans="2:7" x14ac:dyDescent="0.2">
      <c r="B6" s="89" t="s">
        <v>219</v>
      </c>
      <c r="C6" s="82" t="s">
        <v>220</v>
      </c>
      <c r="D6" s="85" t="s">
        <v>184</v>
      </c>
      <c r="E6" s="82" t="s">
        <v>185</v>
      </c>
      <c r="F6" s="82" t="s">
        <v>103</v>
      </c>
      <c r="G6" s="82" t="s">
        <v>186</v>
      </c>
    </row>
    <row r="7" spans="2:7" x14ac:dyDescent="0.2">
      <c r="B7" s="89" t="s">
        <v>221</v>
      </c>
      <c r="C7" s="82" t="s">
        <v>222</v>
      </c>
      <c r="D7" s="85" t="s">
        <v>184</v>
      </c>
      <c r="E7" s="82" t="s">
        <v>185</v>
      </c>
      <c r="F7" s="82" t="s">
        <v>585</v>
      </c>
      <c r="G7" s="82" t="s">
        <v>585</v>
      </c>
    </row>
    <row r="8" spans="2:7" x14ac:dyDescent="0.2">
      <c r="B8" s="89" t="s">
        <v>223</v>
      </c>
      <c r="C8" s="82" t="s">
        <v>224</v>
      </c>
      <c r="D8" s="85" t="s">
        <v>184</v>
      </c>
      <c r="E8" s="82" t="s">
        <v>185</v>
      </c>
      <c r="F8" s="82" t="s">
        <v>549</v>
      </c>
      <c r="G8" s="82" t="s">
        <v>549</v>
      </c>
    </row>
    <row r="9" spans="2:7" x14ac:dyDescent="0.2">
      <c r="B9" s="89">
        <v>131</v>
      </c>
      <c r="C9" s="82" t="s">
        <v>225</v>
      </c>
      <c r="D9" s="85" t="s">
        <v>184</v>
      </c>
      <c r="E9" s="86" t="s">
        <v>14</v>
      </c>
      <c r="F9" s="86" t="s">
        <v>560</v>
      </c>
      <c r="G9" s="86" t="s">
        <v>560</v>
      </c>
    </row>
    <row r="10" spans="2:7" x14ac:dyDescent="0.2">
      <c r="B10" s="89" t="s">
        <v>389</v>
      </c>
      <c r="C10" s="82" t="s">
        <v>226</v>
      </c>
      <c r="D10" s="85" t="s">
        <v>184</v>
      </c>
      <c r="E10" s="86" t="s">
        <v>14</v>
      </c>
      <c r="F10" s="86" t="s">
        <v>560</v>
      </c>
      <c r="G10" s="86" t="s">
        <v>560</v>
      </c>
    </row>
    <row r="11" spans="2:7" x14ac:dyDescent="0.2">
      <c r="B11" s="89" t="s">
        <v>390</v>
      </c>
      <c r="C11" s="82" t="s">
        <v>227</v>
      </c>
      <c r="D11" s="85" t="s">
        <v>184</v>
      </c>
      <c r="E11" s="86" t="s">
        <v>14</v>
      </c>
      <c r="F11" s="86" t="s">
        <v>560</v>
      </c>
      <c r="G11" s="86" t="s">
        <v>560</v>
      </c>
    </row>
    <row r="12" spans="2:7" x14ac:dyDescent="0.2">
      <c r="B12" s="89" t="s">
        <v>391</v>
      </c>
      <c r="C12" s="82" t="s">
        <v>228</v>
      </c>
      <c r="D12" s="85" t="s">
        <v>184</v>
      </c>
      <c r="E12" s="86" t="s">
        <v>14</v>
      </c>
      <c r="F12" s="86" t="s">
        <v>560</v>
      </c>
      <c r="G12" s="86" t="s">
        <v>560</v>
      </c>
    </row>
    <row r="13" spans="2:7" x14ac:dyDescent="0.2">
      <c r="B13" s="89" t="s">
        <v>392</v>
      </c>
      <c r="C13" s="82" t="s">
        <v>229</v>
      </c>
      <c r="D13" s="85" t="s">
        <v>184</v>
      </c>
      <c r="E13" s="86" t="s">
        <v>550</v>
      </c>
      <c r="F13" s="86" t="s">
        <v>567</v>
      </c>
      <c r="G13" s="86" t="s">
        <v>551</v>
      </c>
    </row>
    <row r="14" spans="2:7" x14ac:dyDescent="0.2">
      <c r="B14" s="89" t="s">
        <v>393</v>
      </c>
      <c r="C14" s="82" t="s">
        <v>230</v>
      </c>
      <c r="D14" s="85" t="s">
        <v>184</v>
      </c>
      <c r="E14" s="86" t="s">
        <v>550</v>
      </c>
      <c r="F14" s="86" t="s">
        <v>567</v>
      </c>
      <c r="G14" s="86" t="s">
        <v>555</v>
      </c>
    </row>
    <row r="15" spans="2:7" x14ac:dyDescent="0.2">
      <c r="B15" s="89" t="s">
        <v>394</v>
      </c>
      <c r="C15" s="82" t="s">
        <v>231</v>
      </c>
      <c r="D15" s="85" t="s">
        <v>184</v>
      </c>
      <c r="E15" s="86" t="s">
        <v>14</v>
      </c>
      <c r="F15" s="86" t="s">
        <v>552</v>
      </c>
      <c r="G15" s="86" t="s">
        <v>552</v>
      </c>
    </row>
    <row r="16" spans="2:7" x14ac:dyDescent="0.2">
      <c r="B16" s="89" t="s">
        <v>395</v>
      </c>
      <c r="C16" s="82" t="s">
        <v>232</v>
      </c>
      <c r="D16" s="85" t="s">
        <v>184</v>
      </c>
      <c r="E16" s="86" t="s">
        <v>14</v>
      </c>
      <c r="F16" s="86" t="s">
        <v>552</v>
      </c>
      <c r="G16" s="86" t="s">
        <v>552</v>
      </c>
    </row>
    <row r="17" spans="2:7" x14ac:dyDescent="0.2">
      <c r="B17" s="89" t="s">
        <v>396</v>
      </c>
      <c r="C17" s="82" t="s">
        <v>233</v>
      </c>
      <c r="D17" s="85" t="s">
        <v>184</v>
      </c>
      <c r="E17" s="86" t="s">
        <v>14</v>
      </c>
      <c r="F17" s="86" t="s">
        <v>552</v>
      </c>
      <c r="G17" s="86" t="s">
        <v>552</v>
      </c>
    </row>
    <row r="18" spans="2:7" x14ac:dyDescent="0.2">
      <c r="B18" s="89" t="s">
        <v>397</v>
      </c>
      <c r="C18" s="82" t="s">
        <v>234</v>
      </c>
      <c r="D18" s="85" t="s">
        <v>184</v>
      </c>
      <c r="E18" s="86" t="s">
        <v>14</v>
      </c>
      <c r="F18" s="86" t="s">
        <v>552</v>
      </c>
      <c r="G18" s="86" t="s">
        <v>552</v>
      </c>
    </row>
    <row r="19" spans="2:7" x14ac:dyDescent="0.2">
      <c r="B19" s="89" t="s">
        <v>398</v>
      </c>
      <c r="C19" s="82" t="s">
        <v>235</v>
      </c>
      <c r="D19" s="85" t="s">
        <v>184</v>
      </c>
      <c r="E19" s="86" t="s">
        <v>14</v>
      </c>
      <c r="F19" s="86" t="s">
        <v>552</v>
      </c>
      <c r="G19" s="86" t="s">
        <v>552</v>
      </c>
    </row>
    <row r="20" spans="2:7" x14ac:dyDescent="0.2">
      <c r="B20" s="89" t="s">
        <v>399</v>
      </c>
      <c r="C20" s="82" t="s">
        <v>236</v>
      </c>
      <c r="D20" s="85" t="s">
        <v>184</v>
      </c>
      <c r="E20" s="86" t="s">
        <v>14</v>
      </c>
      <c r="F20" s="86" t="s">
        <v>554</v>
      </c>
      <c r="G20" s="86" t="s">
        <v>554</v>
      </c>
    </row>
    <row r="21" spans="2:7" x14ac:dyDescent="0.2">
      <c r="B21" s="89" t="s">
        <v>400</v>
      </c>
      <c r="C21" s="82" t="s">
        <v>237</v>
      </c>
      <c r="D21" s="85" t="s">
        <v>184</v>
      </c>
      <c r="E21" s="86" t="s">
        <v>550</v>
      </c>
      <c r="F21" s="86" t="s">
        <v>568</v>
      </c>
      <c r="G21" s="86" t="s">
        <v>553</v>
      </c>
    </row>
    <row r="22" spans="2:7" x14ac:dyDescent="0.2">
      <c r="B22" s="89" t="s">
        <v>238</v>
      </c>
      <c r="C22" s="82" t="s">
        <v>239</v>
      </c>
      <c r="D22" s="85" t="s">
        <v>187</v>
      </c>
      <c r="E22" s="86" t="s">
        <v>542</v>
      </c>
      <c r="F22" s="86" t="s">
        <v>188</v>
      </c>
      <c r="G22" s="86" t="s">
        <v>188</v>
      </c>
    </row>
    <row r="23" spans="2:7" x14ac:dyDescent="0.2">
      <c r="B23" s="89" t="s">
        <v>240</v>
      </c>
      <c r="C23" s="82" t="s">
        <v>241</v>
      </c>
      <c r="D23" s="85" t="s">
        <v>187</v>
      </c>
      <c r="E23" s="86" t="s">
        <v>542</v>
      </c>
      <c r="F23" s="86" t="s">
        <v>189</v>
      </c>
      <c r="G23" s="86" t="s">
        <v>189</v>
      </c>
    </row>
    <row r="24" spans="2:7" x14ac:dyDescent="0.2">
      <c r="B24" s="89" t="s">
        <v>242</v>
      </c>
      <c r="C24" s="82" t="s">
        <v>243</v>
      </c>
      <c r="D24" s="85" t="s">
        <v>187</v>
      </c>
      <c r="E24" s="86" t="s">
        <v>542</v>
      </c>
      <c r="F24" s="86" t="s">
        <v>507</v>
      </c>
      <c r="G24" s="86" t="s">
        <v>507</v>
      </c>
    </row>
    <row r="25" spans="2:7" x14ac:dyDescent="0.2">
      <c r="B25" s="89" t="s">
        <v>244</v>
      </c>
      <c r="C25" s="82" t="s">
        <v>245</v>
      </c>
      <c r="D25" s="85" t="s">
        <v>187</v>
      </c>
      <c r="E25" s="86" t="s">
        <v>542</v>
      </c>
      <c r="F25" s="86" t="s">
        <v>506</v>
      </c>
      <c r="G25" s="86" t="s">
        <v>506</v>
      </c>
    </row>
    <row r="26" spans="2:7" x14ac:dyDescent="0.2">
      <c r="B26" s="89" t="s">
        <v>246</v>
      </c>
      <c r="C26" s="82" t="s">
        <v>247</v>
      </c>
      <c r="D26" s="85" t="s">
        <v>187</v>
      </c>
      <c r="E26" s="86" t="s">
        <v>542</v>
      </c>
      <c r="F26" s="86" t="s">
        <v>190</v>
      </c>
      <c r="G26" s="86" t="s">
        <v>190</v>
      </c>
    </row>
    <row r="27" spans="2:7" x14ac:dyDescent="0.2">
      <c r="B27" s="89" t="s">
        <v>401</v>
      </c>
      <c r="C27" s="82" t="s">
        <v>248</v>
      </c>
      <c r="D27" s="85" t="s">
        <v>187</v>
      </c>
      <c r="E27" s="86" t="s">
        <v>542</v>
      </c>
      <c r="F27" s="86" t="s">
        <v>191</v>
      </c>
      <c r="G27" s="86" t="s">
        <v>191</v>
      </c>
    </row>
    <row r="28" spans="2:7" x14ac:dyDescent="0.2">
      <c r="B28" s="89" t="s">
        <v>402</v>
      </c>
      <c r="C28" s="82" t="s">
        <v>249</v>
      </c>
      <c r="D28" s="85" t="s">
        <v>187</v>
      </c>
      <c r="E28" s="86" t="s">
        <v>542</v>
      </c>
      <c r="F28" s="86" t="s">
        <v>191</v>
      </c>
      <c r="G28" s="86" t="s">
        <v>191</v>
      </c>
    </row>
    <row r="29" spans="2:7" x14ac:dyDescent="0.2">
      <c r="B29" s="89" t="s">
        <v>403</v>
      </c>
      <c r="C29" s="82" t="s">
        <v>250</v>
      </c>
      <c r="D29" s="85" t="s">
        <v>187</v>
      </c>
      <c r="E29" s="86" t="s">
        <v>542</v>
      </c>
      <c r="F29" s="86" t="s">
        <v>191</v>
      </c>
      <c r="G29" s="86" t="s">
        <v>191</v>
      </c>
    </row>
    <row r="30" spans="2:7" x14ac:dyDescent="0.2">
      <c r="B30" s="89" t="s">
        <v>404</v>
      </c>
      <c r="C30" s="82" t="s">
        <v>251</v>
      </c>
      <c r="D30" s="85" t="s">
        <v>187</v>
      </c>
      <c r="E30" s="86" t="s">
        <v>542</v>
      </c>
      <c r="F30" s="86" t="s">
        <v>191</v>
      </c>
      <c r="G30" s="86" t="s">
        <v>191</v>
      </c>
    </row>
    <row r="31" spans="2:7" x14ac:dyDescent="0.2">
      <c r="B31" s="89" t="s">
        <v>405</v>
      </c>
      <c r="C31" s="82" t="s">
        <v>252</v>
      </c>
      <c r="D31" s="85" t="s">
        <v>187</v>
      </c>
      <c r="E31" s="86" t="s">
        <v>542</v>
      </c>
      <c r="F31" s="86" t="s">
        <v>191</v>
      </c>
      <c r="G31" s="86" t="s">
        <v>191</v>
      </c>
    </row>
    <row r="32" spans="2:7" x14ac:dyDescent="0.2">
      <c r="B32" s="89" t="s">
        <v>406</v>
      </c>
      <c r="C32" s="82" t="s">
        <v>253</v>
      </c>
      <c r="D32" s="85" t="s">
        <v>187</v>
      </c>
      <c r="E32" s="86" t="s">
        <v>542</v>
      </c>
      <c r="F32" s="86" t="s">
        <v>191</v>
      </c>
      <c r="G32" s="86" t="s">
        <v>191</v>
      </c>
    </row>
    <row r="33" spans="2:7" x14ac:dyDescent="0.2">
      <c r="B33" s="89" t="s">
        <v>407</v>
      </c>
      <c r="C33" s="82" t="s">
        <v>254</v>
      </c>
      <c r="D33" s="85" t="s">
        <v>187</v>
      </c>
      <c r="E33" s="86" t="s">
        <v>542</v>
      </c>
      <c r="F33" s="86" t="s">
        <v>508</v>
      </c>
      <c r="G33" s="86" t="s">
        <v>508</v>
      </c>
    </row>
    <row r="34" spans="2:7" x14ac:dyDescent="0.2">
      <c r="B34" s="89" t="s">
        <v>408</v>
      </c>
      <c r="C34" s="82" t="s">
        <v>255</v>
      </c>
      <c r="D34" s="85" t="s">
        <v>187</v>
      </c>
      <c r="E34" s="86" t="s">
        <v>542</v>
      </c>
      <c r="F34" s="86" t="s">
        <v>508</v>
      </c>
      <c r="G34" s="86" t="s">
        <v>508</v>
      </c>
    </row>
    <row r="35" spans="2:7" x14ac:dyDescent="0.2">
      <c r="B35" s="89" t="s">
        <v>409</v>
      </c>
      <c r="C35" s="82" t="s">
        <v>227</v>
      </c>
      <c r="D35" s="85" t="s">
        <v>187</v>
      </c>
      <c r="E35" s="86" t="s">
        <v>542</v>
      </c>
      <c r="F35" s="86" t="s">
        <v>508</v>
      </c>
      <c r="G35" s="86" t="s">
        <v>508</v>
      </c>
    </row>
    <row r="36" spans="2:7" x14ac:dyDescent="0.2">
      <c r="B36" s="89" t="s">
        <v>410</v>
      </c>
      <c r="C36" s="82" t="s">
        <v>228</v>
      </c>
      <c r="D36" s="85" t="s">
        <v>187</v>
      </c>
      <c r="E36" s="86" t="s">
        <v>542</v>
      </c>
      <c r="F36" s="86" t="s">
        <v>508</v>
      </c>
      <c r="G36" s="86" t="s">
        <v>508</v>
      </c>
    </row>
    <row r="37" spans="2:7" x14ac:dyDescent="0.2">
      <c r="B37" s="89" t="s">
        <v>256</v>
      </c>
      <c r="C37" s="82" t="s">
        <v>257</v>
      </c>
      <c r="D37" s="85" t="s">
        <v>187</v>
      </c>
      <c r="E37" s="86" t="s">
        <v>542</v>
      </c>
      <c r="F37" s="86" t="s">
        <v>3</v>
      </c>
      <c r="G37" s="86" t="s">
        <v>509</v>
      </c>
    </row>
    <row r="38" spans="2:7" x14ac:dyDescent="0.2">
      <c r="B38" s="89" t="s">
        <v>411</v>
      </c>
      <c r="C38" s="82" t="s">
        <v>541</v>
      </c>
      <c r="D38" s="85" t="s">
        <v>187</v>
      </c>
      <c r="E38" s="86" t="s">
        <v>542</v>
      </c>
      <c r="F38" s="86" t="s">
        <v>546</v>
      </c>
      <c r="G38" s="86" t="s">
        <v>511</v>
      </c>
    </row>
    <row r="39" spans="2:7" x14ac:dyDescent="0.2">
      <c r="B39" s="89" t="s">
        <v>412</v>
      </c>
      <c r="C39" s="82" t="s">
        <v>259</v>
      </c>
      <c r="D39" s="85" t="s">
        <v>187</v>
      </c>
      <c r="E39" s="86" t="s">
        <v>542</v>
      </c>
      <c r="F39" s="86" t="s">
        <v>192</v>
      </c>
      <c r="G39" s="86" t="s">
        <v>536</v>
      </c>
    </row>
    <row r="40" spans="2:7" x14ac:dyDescent="0.2">
      <c r="B40" s="89" t="s">
        <v>413</v>
      </c>
      <c r="C40" s="82" t="s">
        <v>260</v>
      </c>
      <c r="D40" s="85" t="s">
        <v>187</v>
      </c>
      <c r="E40" s="86" t="s">
        <v>542</v>
      </c>
      <c r="F40" s="86" t="s">
        <v>192</v>
      </c>
      <c r="G40" s="86" t="s">
        <v>537</v>
      </c>
    </row>
    <row r="41" spans="2:7" x14ac:dyDescent="0.2">
      <c r="B41" s="89" t="s">
        <v>414</v>
      </c>
      <c r="C41" s="82" t="s">
        <v>261</v>
      </c>
      <c r="D41" s="85" t="s">
        <v>187</v>
      </c>
      <c r="E41" s="86" t="s">
        <v>542</v>
      </c>
      <c r="F41" s="86" t="s">
        <v>192</v>
      </c>
      <c r="G41" s="86" t="s">
        <v>538</v>
      </c>
    </row>
    <row r="42" spans="2:7" x14ac:dyDescent="0.2">
      <c r="B42" s="89" t="s">
        <v>415</v>
      </c>
      <c r="C42" s="82" t="s">
        <v>262</v>
      </c>
      <c r="D42" s="85" t="s">
        <v>187</v>
      </c>
      <c r="E42" s="86" t="s">
        <v>542</v>
      </c>
      <c r="F42" s="86" t="s">
        <v>192</v>
      </c>
      <c r="G42" s="86" t="s">
        <v>539</v>
      </c>
    </row>
    <row r="43" spans="2:7" x14ac:dyDescent="0.2">
      <c r="B43" s="89" t="s">
        <v>416</v>
      </c>
      <c r="C43" s="82" t="s">
        <v>254</v>
      </c>
      <c r="D43" s="85" t="s">
        <v>187</v>
      </c>
      <c r="E43" s="86" t="s">
        <v>542</v>
      </c>
      <c r="F43" s="86" t="s">
        <v>192</v>
      </c>
      <c r="G43" s="86" t="s">
        <v>540</v>
      </c>
    </row>
    <row r="44" spans="2:7" x14ac:dyDescent="0.2">
      <c r="B44" s="89" t="s">
        <v>417</v>
      </c>
      <c r="C44" s="82" t="s">
        <v>263</v>
      </c>
      <c r="D44" s="85" t="s">
        <v>187</v>
      </c>
      <c r="E44" s="86" t="s">
        <v>542</v>
      </c>
      <c r="F44" s="86" t="s">
        <v>512</v>
      </c>
      <c r="G44" s="86" t="s">
        <v>512</v>
      </c>
    </row>
    <row r="45" spans="2:7" x14ac:dyDescent="0.2">
      <c r="B45" s="89" t="s">
        <v>418</v>
      </c>
      <c r="C45" s="82" t="s">
        <v>264</v>
      </c>
      <c r="D45" s="85" t="s">
        <v>187</v>
      </c>
      <c r="E45" s="86" t="s">
        <v>543</v>
      </c>
      <c r="F45" s="86" t="s">
        <v>544</v>
      </c>
      <c r="G45" s="86" t="s">
        <v>544</v>
      </c>
    </row>
    <row r="46" spans="2:7" x14ac:dyDescent="0.2">
      <c r="B46" s="89" t="s">
        <v>418</v>
      </c>
      <c r="C46" s="82" t="s">
        <v>265</v>
      </c>
      <c r="D46" s="85" t="s">
        <v>187</v>
      </c>
      <c r="E46" s="86" t="s">
        <v>543</v>
      </c>
      <c r="F46" s="86" t="s">
        <v>544</v>
      </c>
      <c r="G46" s="86" t="s">
        <v>544</v>
      </c>
    </row>
    <row r="47" spans="2:7" x14ac:dyDescent="0.2">
      <c r="B47" s="89" t="s">
        <v>266</v>
      </c>
      <c r="C47" s="82" t="s">
        <v>267</v>
      </c>
      <c r="D47" s="85" t="s">
        <v>187</v>
      </c>
      <c r="E47" s="86" t="s">
        <v>543</v>
      </c>
      <c r="F47" s="86" t="s">
        <v>497</v>
      </c>
      <c r="G47" s="86" t="s">
        <v>497</v>
      </c>
    </row>
    <row r="48" spans="2:7" x14ac:dyDescent="0.2">
      <c r="B48" s="89" t="s">
        <v>268</v>
      </c>
      <c r="C48" s="82" t="s">
        <v>269</v>
      </c>
      <c r="D48" s="87" t="s">
        <v>184</v>
      </c>
      <c r="E48" s="86" t="s">
        <v>550</v>
      </c>
      <c r="F48" s="86" t="s">
        <v>556</v>
      </c>
      <c r="G48" s="86" t="s">
        <v>556</v>
      </c>
    </row>
    <row r="49" spans="2:7" x14ac:dyDescent="0.2">
      <c r="B49" s="89" t="s">
        <v>270</v>
      </c>
      <c r="C49" s="82" t="s">
        <v>271</v>
      </c>
      <c r="D49" s="87" t="s">
        <v>187</v>
      </c>
      <c r="E49" s="86" t="s">
        <v>543</v>
      </c>
      <c r="F49" s="86" t="s">
        <v>498</v>
      </c>
      <c r="G49" s="86" t="s">
        <v>498</v>
      </c>
    </row>
    <row r="50" spans="2:7" x14ac:dyDescent="0.2">
      <c r="B50" s="89" t="s">
        <v>419</v>
      </c>
      <c r="C50" s="82" t="s">
        <v>255</v>
      </c>
      <c r="D50" s="87" t="s">
        <v>184</v>
      </c>
      <c r="E50" s="86" t="s">
        <v>550</v>
      </c>
      <c r="F50" s="86" t="s">
        <v>499</v>
      </c>
      <c r="G50" s="86" t="s">
        <v>499</v>
      </c>
    </row>
    <row r="51" spans="2:7" x14ac:dyDescent="0.2">
      <c r="B51" s="89" t="s">
        <v>420</v>
      </c>
      <c r="C51" s="82" t="s">
        <v>254</v>
      </c>
      <c r="D51" s="87" t="s">
        <v>184</v>
      </c>
      <c r="E51" s="86" t="s">
        <v>550</v>
      </c>
      <c r="F51" s="86" t="s">
        <v>499</v>
      </c>
      <c r="G51" s="86" t="s">
        <v>499</v>
      </c>
    </row>
    <row r="52" spans="2:7" x14ac:dyDescent="0.2">
      <c r="B52" s="89" t="s">
        <v>421</v>
      </c>
      <c r="C52" s="82" t="s">
        <v>272</v>
      </c>
      <c r="D52" s="87" t="s">
        <v>184</v>
      </c>
      <c r="E52" s="86" t="s">
        <v>550</v>
      </c>
      <c r="F52" s="86" t="s">
        <v>499</v>
      </c>
      <c r="G52" s="86" t="s">
        <v>499</v>
      </c>
    </row>
    <row r="53" spans="2:7" x14ac:dyDescent="0.2">
      <c r="B53" s="89" t="s">
        <v>422</v>
      </c>
      <c r="C53" s="82" t="s">
        <v>273</v>
      </c>
      <c r="D53" s="87" t="s">
        <v>184</v>
      </c>
      <c r="E53" s="86" t="s">
        <v>550</v>
      </c>
      <c r="F53" s="86" t="s">
        <v>499</v>
      </c>
      <c r="G53" s="86" t="s">
        <v>499</v>
      </c>
    </row>
    <row r="54" spans="2:7" x14ac:dyDescent="0.2">
      <c r="B54" s="89" t="s">
        <v>423</v>
      </c>
      <c r="C54" s="82" t="s">
        <v>274</v>
      </c>
      <c r="D54" s="87" t="s">
        <v>184</v>
      </c>
      <c r="E54" s="86" t="s">
        <v>550</v>
      </c>
      <c r="F54" s="86" t="s">
        <v>499</v>
      </c>
      <c r="G54" s="86" t="s">
        <v>499</v>
      </c>
    </row>
    <row r="55" spans="2:7" x14ac:dyDescent="0.2">
      <c r="B55" s="89" t="s">
        <v>424</v>
      </c>
      <c r="C55" s="82" t="s">
        <v>275</v>
      </c>
      <c r="D55" s="87" t="s">
        <v>184</v>
      </c>
      <c r="E55" s="86" t="s">
        <v>550</v>
      </c>
      <c r="F55" s="86" t="s">
        <v>499</v>
      </c>
      <c r="G55" s="86" t="s">
        <v>499</v>
      </c>
    </row>
    <row r="56" spans="2:7" x14ac:dyDescent="0.2">
      <c r="B56" s="89" t="s">
        <v>425</v>
      </c>
      <c r="C56" s="82" t="s">
        <v>276</v>
      </c>
      <c r="D56" s="87" t="s">
        <v>184</v>
      </c>
      <c r="E56" s="86" t="s">
        <v>550</v>
      </c>
      <c r="F56" s="86" t="s">
        <v>499</v>
      </c>
      <c r="G56" s="86" t="s">
        <v>499</v>
      </c>
    </row>
    <row r="57" spans="2:7" x14ac:dyDescent="0.2">
      <c r="B57" s="89" t="s">
        <v>426</v>
      </c>
      <c r="C57" s="82" t="s">
        <v>277</v>
      </c>
      <c r="D57" s="87" t="s">
        <v>184</v>
      </c>
      <c r="E57" s="86" t="s">
        <v>550</v>
      </c>
      <c r="F57" s="86" t="s">
        <v>499</v>
      </c>
      <c r="G57" s="86" t="s">
        <v>499</v>
      </c>
    </row>
    <row r="58" spans="2:7" x14ac:dyDescent="0.2">
      <c r="B58" s="89" t="s">
        <v>427</v>
      </c>
      <c r="C58" s="82" t="s">
        <v>278</v>
      </c>
      <c r="D58" s="87" t="s">
        <v>187</v>
      </c>
      <c r="E58" s="86" t="s">
        <v>543</v>
      </c>
      <c r="F58" s="86" t="s">
        <v>500</v>
      </c>
      <c r="G58" s="86" t="s">
        <v>500</v>
      </c>
    </row>
    <row r="59" spans="2:7" x14ac:dyDescent="0.2">
      <c r="B59" s="89" t="s">
        <v>428</v>
      </c>
      <c r="C59" s="82" t="s">
        <v>279</v>
      </c>
      <c r="D59" s="87" t="s">
        <v>187</v>
      </c>
      <c r="E59" s="86" t="s">
        <v>543</v>
      </c>
      <c r="F59" s="86" t="s">
        <v>500</v>
      </c>
      <c r="G59" s="86" t="s">
        <v>500</v>
      </c>
    </row>
    <row r="60" spans="2:7" x14ac:dyDescent="0.2">
      <c r="B60" s="89" t="s">
        <v>429</v>
      </c>
      <c r="C60" s="82" t="s">
        <v>272</v>
      </c>
      <c r="D60" s="87" t="s">
        <v>187</v>
      </c>
      <c r="E60" s="86" t="s">
        <v>543</v>
      </c>
      <c r="F60" s="86" t="s">
        <v>500</v>
      </c>
      <c r="G60" s="86" t="s">
        <v>500</v>
      </c>
    </row>
    <row r="61" spans="2:7" x14ac:dyDescent="0.2">
      <c r="B61" s="89" t="s">
        <v>430</v>
      </c>
      <c r="C61" s="82" t="s">
        <v>273</v>
      </c>
      <c r="D61" s="87" t="s">
        <v>187</v>
      </c>
      <c r="E61" s="86" t="s">
        <v>543</v>
      </c>
      <c r="F61" s="86" t="s">
        <v>500</v>
      </c>
      <c r="G61" s="86" t="s">
        <v>500</v>
      </c>
    </row>
    <row r="62" spans="2:7" x14ac:dyDescent="0.2">
      <c r="B62" s="89" t="s">
        <v>431</v>
      </c>
      <c r="C62" s="82" t="s">
        <v>274</v>
      </c>
      <c r="D62" s="87" t="s">
        <v>187</v>
      </c>
      <c r="E62" s="86" t="s">
        <v>543</v>
      </c>
      <c r="F62" s="86" t="s">
        <v>500</v>
      </c>
      <c r="G62" s="86" t="s">
        <v>500</v>
      </c>
    </row>
    <row r="63" spans="2:7" x14ac:dyDescent="0.2">
      <c r="B63" s="89" t="s">
        <v>432</v>
      </c>
      <c r="C63" s="82" t="s">
        <v>275</v>
      </c>
      <c r="D63" s="87" t="s">
        <v>187</v>
      </c>
      <c r="E63" s="86" t="s">
        <v>543</v>
      </c>
      <c r="F63" s="86" t="s">
        <v>500</v>
      </c>
      <c r="G63" s="86" t="s">
        <v>500</v>
      </c>
    </row>
    <row r="64" spans="2:7" x14ac:dyDescent="0.2">
      <c r="B64" s="89" t="s">
        <v>433</v>
      </c>
      <c r="C64" s="82" t="s">
        <v>276</v>
      </c>
      <c r="D64" s="87" t="s">
        <v>187</v>
      </c>
      <c r="E64" s="86" t="s">
        <v>543</v>
      </c>
      <c r="F64" s="86" t="s">
        <v>500</v>
      </c>
      <c r="G64" s="86" t="s">
        <v>500</v>
      </c>
    </row>
    <row r="65" spans="2:7" x14ac:dyDescent="0.2">
      <c r="B65" s="89" t="s">
        <v>434</v>
      </c>
      <c r="C65" s="82" t="s">
        <v>277</v>
      </c>
      <c r="D65" s="85" t="s">
        <v>187</v>
      </c>
      <c r="E65" s="86" t="s">
        <v>543</v>
      </c>
      <c r="F65" s="86" t="s">
        <v>500</v>
      </c>
      <c r="G65" s="86" t="s">
        <v>500</v>
      </c>
    </row>
    <row r="66" spans="2:7" x14ac:dyDescent="0.2">
      <c r="B66" s="89" t="s">
        <v>280</v>
      </c>
      <c r="C66" s="82" t="s">
        <v>281</v>
      </c>
      <c r="D66" s="85" t="s">
        <v>187</v>
      </c>
      <c r="E66" s="86" t="s">
        <v>543</v>
      </c>
      <c r="F66" s="82" t="s">
        <v>545</v>
      </c>
      <c r="G66" s="82" t="s">
        <v>513</v>
      </c>
    </row>
    <row r="67" spans="2:7" x14ac:dyDescent="0.2">
      <c r="B67" s="89" t="s">
        <v>282</v>
      </c>
      <c r="C67" s="82" t="s">
        <v>283</v>
      </c>
      <c r="D67" s="85" t="s">
        <v>184</v>
      </c>
      <c r="E67" s="86" t="s">
        <v>550</v>
      </c>
      <c r="F67" s="82" t="s">
        <v>501</v>
      </c>
      <c r="G67" s="82" t="s">
        <v>501</v>
      </c>
    </row>
    <row r="68" spans="2:7" x14ac:dyDescent="0.2">
      <c r="B68" s="89" t="s">
        <v>435</v>
      </c>
      <c r="C68" s="82" t="s">
        <v>284</v>
      </c>
      <c r="D68" s="85" t="s">
        <v>184</v>
      </c>
      <c r="E68" s="86" t="s">
        <v>550</v>
      </c>
      <c r="F68" s="86" t="s">
        <v>206</v>
      </c>
      <c r="G68" s="86" t="s">
        <v>206</v>
      </c>
    </row>
    <row r="69" spans="2:7" x14ac:dyDescent="0.2">
      <c r="B69" s="89" t="s">
        <v>436</v>
      </c>
      <c r="C69" s="82" t="s">
        <v>285</v>
      </c>
      <c r="D69" s="85" t="s">
        <v>184</v>
      </c>
      <c r="E69" s="86" t="s">
        <v>550</v>
      </c>
      <c r="F69" s="86" t="s">
        <v>206</v>
      </c>
      <c r="G69" s="86" t="s">
        <v>206</v>
      </c>
    </row>
    <row r="70" spans="2:7" x14ac:dyDescent="0.2">
      <c r="B70" s="89" t="s">
        <v>437</v>
      </c>
      <c r="C70" s="82" t="s">
        <v>286</v>
      </c>
      <c r="D70" s="85" t="s">
        <v>184</v>
      </c>
      <c r="E70" s="86" t="s">
        <v>550</v>
      </c>
      <c r="F70" s="86" t="s">
        <v>206</v>
      </c>
      <c r="G70" s="82" t="s">
        <v>514</v>
      </c>
    </row>
    <row r="71" spans="2:7" x14ac:dyDescent="0.2">
      <c r="B71" s="89" t="s">
        <v>287</v>
      </c>
      <c r="C71" s="82" t="s">
        <v>288</v>
      </c>
      <c r="D71" s="85" t="s">
        <v>187</v>
      </c>
      <c r="E71" s="86" t="s">
        <v>543</v>
      </c>
      <c r="F71" s="82" t="s">
        <v>517</v>
      </c>
      <c r="G71" s="82" t="s">
        <v>547</v>
      </c>
    </row>
    <row r="72" spans="2:7" x14ac:dyDescent="0.2">
      <c r="B72" s="89" t="s">
        <v>438</v>
      </c>
      <c r="C72" s="82" t="s">
        <v>289</v>
      </c>
      <c r="D72" s="85" t="s">
        <v>184</v>
      </c>
      <c r="E72" s="86" t="s">
        <v>550</v>
      </c>
      <c r="F72" s="82" t="s">
        <v>557</v>
      </c>
      <c r="G72" s="82" t="s">
        <v>515</v>
      </c>
    </row>
    <row r="73" spans="2:7" x14ac:dyDescent="0.2">
      <c r="B73" s="89" t="s">
        <v>439</v>
      </c>
      <c r="C73" s="82" t="s">
        <v>290</v>
      </c>
      <c r="D73" s="85" t="s">
        <v>184</v>
      </c>
      <c r="E73" s="86" t="s">
        <v>550</v>
      </c>
      <c r="F73" s="82" t="s">
        <v>557</v>
      </c>
      <c r="G73" s="82" t="s">
        <v>515</v>
      </c>
    </row>
    <row r="74" spans="2:7" x14ac:dyDescent="0.2">
      <c r="B74" s="89" t="s">
        <v>440</v>
      </c>
      <c r="C74" s="82" t="s">
        <v>291</v>
      </c>
      <c r="D74" s="85" t="s">
        <v>184</v>
      </c>
      <c r="E74" s="86" t="s">
        <v>550</v>
      </c>
      <c r="F74" s="82" t="s">
        <v>557</v>
      </c>
      <c r="G74" s="82" t="s">
        <v>515</v>
      </c>
    </row>
    <row r="75" spans="2:7" x14ac:dyDescent="0.2">
      <c r="B75" s="89" t="s">
        <v>441</v>
      </c>
      <c r="C75" s="82" t="s">
        <v>292</v>
      </c>
      <c r="D75" s="85" t="s">
        <v>184</v>
      </c>
      <c r="E75" s="86" t="s">
        <v>550</v>
      </c>
      <c r="F75" s="82" t="s">
        <v>557</v>
      </c>
      <c r="G75" s="82" t="s">
        <v>193</v>
      </c>
    </row>
    <row r="76" spans="2:7" x14ac:dyDescent="0.2">
      <c r="B76" s="89" t="s">
        <v>442</v>
      </c>
      <c r="C76" s="82" t="s">
        <v>293</v>
      </c>
      <c r="D76" s="85" t="s">
        <v>184</v>
      </c>
      <c r="E76" s="86" t="s">
        <v>550</v>
      </c>
      <c r="F76" s="82" t="s">
        <v>557</v>
      </c>
      <c r="G76" s="82" t="s">
        <v>193</v>
      </c>
    </row>
    <row r="77" spans="2:7" x14ac:dyDescent="0.2">
      <c r="B77" s="89" t="s">
        <v>443</v>
      </c>
      <c r="C77" s="82" t="s">
        <v>294</v>
      </c>
      <c r="D77" s="85" t="s">
        <v>184</v>
      </c>
      <c r="E77" s="86" t="s">
        <v>550</v>
      </c>
      <c r="F77" s="82" t="s">
        <v>557</v>
      </c>
      <c r="G77" s="82" t="s">
        <v>193</v>
      </c>
    </row>
    <row r="78" spans="2:7" x14ac:dyDescent="0.2">
      <c r="B78" s="89" t="s">
        <v>444</v>
      </c>
      <c r="C78" s="82" t="s">
        <v>295</v>
      </c>
      <c r="D78" s="85" t="s">
        <v>184</v>
      </c>
      <c r="E78" s="86" t="s">
        <v>550</v>
      </c>
      <c r="F78" s="82" t="s">
        <v>557</v>
      </c>
      <c r="G78" s="82" t="s">
        <v>193</v>
      </c>
    </row>
    <row r="79" spans="2:7" x14ac:dyDescent="0.2">
      <c r="B79" s="89" t="s">
        <v>445</v>
      </c>
      <c r="C79" s="82" t="s">
        <v>296</v>
      </c>
      <c r="D79" s="85" t="s">
        <v>187</v>
      </c>
      <c r="E79" s="86" t="s">
        <v>543</v>
      </c>
      <c r="F79" s="82" t="s">
        <v>566</v>
      </c>
      <c r="G79" s="82" t="s">
        <v>194</v>
      </c>
    </row>
    <row r="80" spans="2:7" x14ac:dyDescent="0.2">
      <c r="B80" s="89" t="s">
        <v>446</v>
      </c>
      <c r="C80" s="82" t="s">
        <v>297</v>
      </c>
      <c r="D80" s="85" t="s">
        <v>184</v>
      </c>
      <c r="E80" s="86" t="s">
        <v>550</v>
      </c>
      <c r="F80" s="82" t="s">
        <v>557</v>
      </c>
      <c r="G80" s="82" t="s">
        <v>195</v>
      </c>
    </row>
    <row r="81" spans="2:7" x14ac:dyDescent="0.2">
      <c r="B81" s="89" t="s">
        <v>447</v>
      </c>
      <c r="C81" s="82" t="s">
        <v>298</v>
      </c>
      <c r="D81" s="85" t="s">
        <v>187</v>
      </c>
      <c r="E81" s="86" t="s">
        <v>543</v>
      </c>
      <c r="F81" s="82" t="s">
        <v>565</v>
      </c>
      <c r="G81" s="82" t="s">
        <v>516</v>
      </c>
    </row>
    <row r="82" spans="2:7" x14ac:dyDescent="0.2">
      <c r="B82" s="89" t="s">
        <v>448</v>
      </c>
      <c r="C82" s="82" t="s">
        <v>299</v>
      </c>
      <c r="D82" s="85" t="s">
        <v>184</v>
      </c>
      <c r="E82" s="86" t="s">
        <v>550</v>
      </c>
      <c r="F82" s="82" t="s">
        <v>557</v>
      </c>
      <c r="G82" s="82" t="s">
        <v>196</v>
      </c>
    </row>
    <row r="83" spans="2:7" x14ac:dyDescent="0.2">
      <c r="B83" s="89" t="s">
        <v>449</v>
      </c>
      <c r="C83" s="82" t="s">
        <v>300</v>
      </c>
      <c r="D83" s="85" t="s">
        <v>184</v>
      </c>
      <c r="E83" s="86" t="s">
        <v>550</v>
      </c>
      <c r="F83" s="82" t="s">
        <v>557</v>
      </c>
      <c r="G83" s="82" t="s">
        <v>558</v>
      </c>
    </row>
    <row r="84" spans="2:7" x14ac:dyDescent="0.2">
      <c r="B84" s="89" t="s">
        <v>450</v>
      </c>
      <c r="C84" s="82" t="s">
        <v>301</v>
      </c>
      <c r="D84" s="85" t="s">
        <v>184</v>
      </c>
      <c r="E84" s="86" t="s">
        <v>550</v>
      </c>
      <c r="F84" s="82" t="s">
        <v>557</v>
      </c>
      <c r="G84" s="82" t="s">
        <v>558</v>
      </c>
    </row>
    <row r="85" spans="2:7" x14ac:dyDescent="0.2">
      <c r="B85" s="89" t="s">
        <v>451</v>
      </c>
      <c r="C85" s="82" t="s">
        <v>302</v>
      </c>
      <c r="D85" s="85" t="s">
        <v>184</v>
      </c>
      <c r="E85" s="86" t="s">
        <v>550</v>
      </c>
      <c r="F85" s="86" t="s">
        <v>559</v>
      </c>
      <c r="G85" s="82" t="s">
        <v>197</v>
      </c>
    </row>
    <row r="86" spans="2:7" x14ac:dyDescent="0.2">
      <c r="B86" s="89" t="s">
        <v>452</v>
      </c>
      <c r="C86" s="82" t="s">
        <v>303</v>
      </c>
      <c r="D86" s="85" t="s">
        <v>184</v>
      </c>
      <c r="E86" s="86" t="s">
        <v>550</v>
      </c>
      <c r="F86" s="86" t="s">
        <v>559</v>
      </c>
      <c r="G86" s="82" t="s">
        <v>197</v>
      </c>
    </row>
    <row r="87" spans="2:7" x14ac:dyDescent="0.2">
      <c r="B87" s="89" t="s">
        <v>453</v>
      </c>
      <c r="C87" s="82" t="s">
        <v>304</v>
      </c>
      <c r="D87" s="85" t="s">
        <v>184</v>
      </c>
      <c r="E87" s="86" t="s">
        <v>550</v>
      </c>
      <c r="F87" s="86" t="s">
        <v>559</v>
      </c>
      <c r="G87" s="82" t="s">
        <v>197</v>
      </c>
    </row>
    <row r="88" spans="2:7" x14ac:dyDescent="0.2">
      <c r="B88" s="89" t="s">
        <v>454</v>
      </c>
      <c r="C88" s="82" t="s">
        <v>305</v>
      </c>
      <c r="D88" s="85" t="s">
        <v>184</v>
      </c>
      <c r="E88" s="86" t="s">
        <v>550</v>
      </c>
      <c r="F88" s="86" t="s">
        <v>559</v>
      </c>
      <c r="G88" s="82" t="s">
        <v>197</v>
      </c>
    </row>
    <row r="89" spans="2:7" x14ac:dyDescent="0.2">
      <c r="B89" s="89" t="s">
        <v>455</v>
      </c>
      <c r="C89" s="82" t="s">
        <v>306</v>
      </c>
      <c r="D89" s="85" t="s">
        <v>184</v>
      </c>
      <c r="E89" s="86" t="s">
        <v>550</v>
      </c>
      <c r="F89" s="86" t="s">
        <v>559</v>
      </c>
      <c r="G89" s="82" t="s">
        <v>197</v>
      </c>
    </row>
    <row r="90" spans="2:7" x14ac:dyDescent="0.2">
      <c r="B90" s="89" t="s">
        <v>456</v>
      </c>
      <c r="C90" s="82" t="s">
        <v>307</v>
      </c>
      <c r="D90" s="85" t="s">
        <v>184</v>
      </c>
      <c r="E90" s="86" t="s">
        <v>550</v>
      </c>
      <c r="F90" s="86" t="s">
        <v>559</v>
      </c>
      <c r="G90" s="82" t="s">
        <v>197</v>
      </c>
    </row>
    <row r="91" spans="2:7" x14ac:dyDescent="0.2">
      <c r="B91" s="89" t="s">
        <v>457</v>
      </c>
      <c r="C91" s="82" t="s">
        <v>308</v>
      </c>
      <c r="D91" s="85" t="s">
        <v>184</v>
      </c>
      <c r="E91" s="86" t="s">
        <v>550</v>
      </c>
      <c r="F91" s="86" t="s">
        <v>559</v>
      </c>
      <c r="G91" s="82" t="s">
        <v>197</v>
      </c>
    </row>
    <row r="92" spans="2:7" x14ac:dyDescent="0.2">
      <c r="B92" s="89" t="s">
        <v>458</v>
      </c>
      <c r="C92" s="82" t="s">
        <v>309</v>
      </c>
      <c r="D92" s="85" t="s">
        <v>184</v>
      </c>
      <c r="E92" s="86" t="s">
        <v>550</v>
      </c>
      <c r="F92" s="86" t="s">
        <v>559</v>
      </c>
      <c r="G92" s="82" t="s">
        <v>197</v>
      </c>
    </row>
    <row r="93" spans="2:7" x14ac:dyDescent="0.2">
      <c r="B93" s="89" t="s">
        <v>459</v>
      </c>
      <c r="C93" s="82" t="s">
        <v>310</v>
      </c>
      <c r="D93" s="85" t="s">
        <v>184</v>
      </c>
      <c r="E93" s="86" t="s">
        <v>550</v>
      </c>
      <c r="F93" s="86" t="s">
        <v>559</v>
      </c>
      <c r="G93" s="82" t="s">
        <v>197</v>
      </c>
    </row>
    <row r="94" spans="2:7" x14ac:dyDescent="0.2">
      <c r="B94" s="89" t="s">
        <v>311</v>
      </c>
      <c r="C94" s="82" t="s">
        <v>312</v>
      </c>
      <c r="D94" s="85" t="s">
        <v>184</v>
      </c>
      <c r="E94" s="86" t="s">
        <v>550</v>
      </c>
      <c r="F94" s="82" t="s">
        <v>198</v>
      </c>
      <c r="G94" s="82" t="s">
        <v>198</v>
      </c>
    </row>
    <row r="95" spans="2:7" x14ac:dyDescent="0.2">
      <c r="B95" s="89" t="s">
        <v>313</v>
      </c>
      <c r="C95" s="82" t="s">
        <v>314</v>
      </c>
      <c r="D95" s="85" t="s">
        <v>187</v>
      </c>
      <c r="E95" s="86" t="s">
        <v>543</v>
      </c>
      <c r="F95" s="82" t="s">
        <v>517</v>
      </c>
      <c r="G95" s="82" t="s">
        <v>518</v>
      </c>
    </row>
    <row r="96" spans="2:7" ht="10.199999999999999" customHeight="1" x14ac:dyDescent="0.2">
      <c r="B96" s="89" t="s">
        <v>315</v>
      </c>
      <c r="C96" s="82" t="s">
        <v>316</v>
      </c>
      <c r="D96" s="85" t="s">
        <v>184</v>
      </c>
      <c r="E96" s="86" t="s">
        <v>550</v>
      </c>
      <c r="F96" s="86" t="s">
        <v>519</v>
      </c>
      <c r="G96" s="86" t="s">
        <v>519</v>
      </c>
    </row>
    <row r="97" spans="2:7" x14ac:dyDescent="0.2">
      <c r="B97" s="89" t="s">
        <v>317</v>
      </c>
      <c r="C97" s="82" t="s">
        <v>318</v>
      </c>
      <c r="D97" s="85" t="s">
        <v>187</v>
      </c>
      <c r="E97" s="86" t="s">
        <v>543</v>
      </c>
      <c r="F97" s="86" t="s">
        <v>199</v>
      </c>
      <c r="G97" s="82" t="s">
        <v>200</v>
      </c>
    </row>
    <row r="98" spans="2:7" x14ac:dyDescent="0.2">
      <c r="B98" s="89" t="s">
        <v>319</v>
      </c>
      <c r="C98" s="82" t="s">
        <v>320</v>
      </c>
      <c r="D98" s="85" t="s">
        <v>187</v>
      </c>
      <c r="E98" s="86" t="s">
        <v>543</v>
      </c>
      <c r="F98" s="86" t="s">
        <v>199</v>
      </c>
      <c r="G98" s="82" t="s">
        <v>201</v>
      </c>
    </row>
    <row r="99" spans="2:7" x14ac:dyDescent="0.2">
      <c r="B99" s="89" t="s">
        <v>321</v>
      </c>
      <c r="C99" s="82" t="s">
        <v>322</v>
      </c>
      <c r="D99" s="85" t="s">
        <v>187</v>
      </c>
      <c r="E99" s="86" t="s">
        <v>543</v>
      </c>
      <c r="F99" s="86" t="s">
        <v>199</v>
      </c>
      <c r="G99" s="82" t="s">
        <v>202</v>
      </c>
    </row>
    <row r="100" spans="2:7" x14ac:dyDescent="0.2">
      <c r="B100" s="89" t="s">
        <v>460</v>
      </c>
      <c r="C100" s="82" t="s">
        <v>323</v>
      </c>
      <c r="D100" s="85">
        <v>6</v>
      </c>
      <c r="E100" s="82" t="s">
        <v>203</v>
      </c>
      <c r="F100" s="82" t="s">
        <v>203</v>
      </c>
      <c r="G100" s="82" t="s">
        <v>203</v>
      </c>
    </row>
    <row r="101" spans="2:7" x14ac:dyDescent="0.2">
      <c r="B101" s="89" t="s">
        <v>461</v>
      </c>
      <c r="C101" s="82" t="s">
        <v>324</v>
      </c>
      <c r="D101" s="85">
        <v>6</v>
      </c>
      <c r="E101" s="82" t="s">
        <v>203</v>
      </c>
      <c r="F101" s="82" t="s">
        <v>203</v>
      </c>
      <c r="G101" s="82" t="s">
        <v>203</v>
      </c>
    </row>
    <row r="102" spans="2:7" x14ac:dyDescent="0.2">
      <c r="B102" s="89" t="s">
        <v>462</v>
      </c>
      <c r="C102" s="82" t="s">
        <v>325</v>
      </c>
      <c r="D102" s="85">
        <v>6</v>
      </c>
      <c r="E102" s="82" t="s">
        <v>203</v>
      </c>
      <c r="F102" s="82" t="s">
        <v>203</v>
      </c>
      <c r="G102" s="82" t="s">
        <v>203</v>
      </c>
    </row>
    <row r="103" spans="2:7" x14ac:dyDescent="0.2">
      <c r="B103" s="89" t="s">
        <v>463</v>
      </c>
      <c r="C103" s="82" t="s">
        <v>326</v>
      </c>
      <c r="D103" s="85">
        <v>6</v>
      </c>
      <c r="E103" s="82" t="s">
        <v>203</v>
      </c>
      <c r="F103" s="82" t="s">
        <v>203</v>
      </c>
      <c r="G103" s="82" t="s">
        <v>203</v>
      </c>
    </row>
    <row r="104" spans="2:7" x14ac:dyDescent="0.2">
      <c r="B104" s="89" t="s">
        <v>464</v>
      </c>
      <c r="C104" s="82" t="s">
        <v>327</v>
      </c>
      <c r="D104" s="85">
        <v>6</v>
      </c>
      <c r="E104" s="82" t="s">
        <v>203</v>
      </c>
      <c r="F104" s="82" t="s">
        <v>203</v>
      </c>
      <c r="G104" s="82" t="s">
        <v>203</v>
      </c>
    </row>
    <row r="105" spans="2:7" x14ac:dyDescent="0.2">
      <c r="B105" s="89" t="s">
        <v>465</v>
      </c>
      <c r="C105" s="82" t="s">
        <v>328</v>
      </c>
      <c r="D105" s="85">
        <v>6</v>
      </c>
      <c r="E105" s="82" t="s">
        <v>203</v>
      </c>
      <c r="F105" s="82" t="s">
        <v>203</v>
      </c>
      <c r="G105" s="82" t="s">
        <v>203</v>
      </c>
    </row>
    <row r="106" spans="2:7" x14ac:dyDescent="0.2">
      <c r="B106" s="89" t="s">
        <v>466</v>
      </c>
      <c r="C106" s="82" t="s">
        <v>329</v>
      </c>
      <c r="D106" s="85">
        <v>6</v>
      </c>
      <c r="E106" s="82" t="s">
        <v>203</v>
      </c>
      <c r="F106" s="82" t="s">
        <v>203</v>
      </c>
      <c r="G106" s="82" t="s">
        <v>203</v>
      </c>
    </row>
    <row r="107" spans="2:7" x14ac:dyDescent="0.2">
      <c r="B107" s="89" t="s">
        <v>467</v>
      </c>
      <c r="C107" s="82" t="s">
        <v>330</v>
      </c>
      <c r="D107" s="85">
        <v>6</v>
      </c>
      <c r="E107" s="82" t="s">
        <v>204</v>
      </c>
      <c r="F107" s="82" t="s">
        <v>204</v>
      </c>
      <c r="G107" s="82" t="s">
        <v>204</v>
      </c>
    </row>
    <row r="108" spans="2:7" x14ac:dyDescent="0.2">
      <c r="B108" s="89" t="s">
        <v>468</v>
      </c>
      <c r="C108" s="82" t="s">
        <v>331</v>
      </c>
      <c r="D108" s="85">
        <v>6</v>
      </c>
      <c r="E108" s="82" t="s">
        <v>204</v>
      </c>
      <c r="F108" s="82" t="s">
        <v>204</v>
      </c>
      <c r="G108" s="82" t="s">
        <v>204</v>
      </c>
    </row>
    <row r="109" spans="2:7" x14ac:dyDescent="0.2">
      <c r="B109" s="89" t="s">
        <v>469</v>
      </c>
      <c r="C109" s="82" t="s">
        <v>332</v>
      </c>
      <c r="D109" s="85">
        <v>6</v>
      </c>
      <c r="E109" s="82" t="s">
        <v>204</v>
      </c>
      <c r="F109" s="82" t="s">
        <v>204</v>
      </c>
      <c r="G109" s="82" t="s">
        <v>204</v>
      </c>
    </row>
    <row r="110" spans="2:7" x14ac:dyDescent="0.2">
      <c r="B110" s="89" t="s">
        <v>470</v>
      </c>
      <c r="C110" s="82" t="s">
        <v>333</v>
      </c>
      <c r="D110" s="85">
        <v>6</v>
      </c>
      <c r="E110" s="82" t="s">
        <v>204</v>
      </c>
      <c r="F110" s="82" t="s">
        <v>204</v>
      </c>
      <c r="G110" s="82" t="s">
        <v>204</v>
      </c>
    </row>
    <row r="111" spans="2:7" x14ac:dyDescent="0.2">
      <c r="B111" s="89" t="s">
        <v>471</v>
      </c>
      <c r="C111" s="82" t="s">
        <v>334</v>
      </c>
      <c r="D111" s="85">
        <v>6</v>
      </c>
      <c r="E111" s="82" t="s">
        <v>204</v>
      </c>
      <c r="F111" s="82" t="s">
        <v>204</v>
      </c>
      <c r="G111" s="82" t="s">
        <v>204</v>
      </c>
    </row>
    <row r="112" spans="2:7" x14ac:dyDescent="0.2">
      <c r="B112" s="89" t="s">
        <v>472</v>
      </c>
      <c r="C112" s="82" t="s">
        <v>335</v>
      </c>
      <c r="D112" s="85">
        <v>6</v>
      </c>
      <c r="E112" s="82" t="s">
        <v>204</v>
      </c>
      <c r="F112" s="82" t="s">
        <v>204</v>
      </c>
      <c r="G112" s="82" t="s">
        <v>204</v>
      </c>
    </row>
    <row r="113" spans="2:7" x14ac:dyDescent="0.2">
      <c r="B113" s="89" t="s">
        <v>473</v>
      </c>
      <c r="C113" s="82" t="s">
        <v>336</v>
      </c>
      <c r="D113" s="85">
        <v>6</v>
      </c>
      <c r="E113" s="82" t="s">
        <v>204</v>
      </c>
      <c r="F113" s="82" t="s">
        <v>204</v>
      </c>
      <c r="G113" s="82" t="s">
        <v>204</v>
      </c>
    </row>
    <row r="114" spans="2:7" x14ac:dyDescent="0.2">
      <c r="B114" s="89" t="s">
        <v>474</v>
      </c>
      <c r="C114" s="82" t="s">
        <v>337</v>
      </c>
      <c r="D114" s="85">
        <v>6</v>
      </c>
      <c r="E114" s="82" t="s">
        <v>204</v>
      </c>
      <c r="F114" s="82" t="s">
        <v>204</v>
      </c>
      <c r="G114" s="82" t="s">
        <v>204</v>
      </c>
    </row>
    <row r="115" spans="2:7" x14ac:dyDescent="0.2">
      <c r="B115" s="89" t="s">
        <v>475</v>
      </c>
      <c r="C115" s="82" t="s">
        <v>329</v>
      </c>
      <c r="D115" s="85">
        <v>6</v>
      </c>
      <c r="E115" s="82" t="s">
        <v>204</v>
      </c>
      <c r="F115" s="82" t="s">
        <v>204</v>
      </c>
      <c r="G115" s="82" t="s">
        <v>204</v>
      </c>
    </row>
    <row r="116" spans="2:7" x14ac:dyDescent="0.2">
      <c r="B116" s="89" t="s">
        <v>476</v>
      </c>
      <c r="C116" s="82" t="s">
        <v>338</v>
      </c>
      <c r="D116" s="85">
        <v>6</v>
      </c>
      <c r="E116" s="82" t="s">
        <v>205</v>
      </c>
      <c r="F116" s="82" t="s">
        <v>205</v>
      </c>
      <c r="G116" s="82" t="s">
        <v>205</v>
      </c>
    </row>
    <row r="117" spans="2:7" x14ac:dyDescent="0.2">
      <c r="B117" s="89" t="s">
        <v>477</v>
      </c>
      <c r="C117" s="82" t="s">
        <v>339</v>
      </c>
      <c r="D117" s="85">
        <v>6</v>
      </c>
      <c r="E117" s="82" t="s">
        <v>205</v>
      </c>
      <c r="F117" s="82" t="s">
        <v>205</v>
      </c>
      <c r="G117" s="82" t="s">
        <v>205</v>
      </c>
    </row>
    <row r="118" spans="2:7" x14ac:dyDescent="0.2">
      <c r="B118" s="89" t="s">
        <v>478</v>
      </c>
      <c r="C118" s="82" t="s">
        <v>340</v>
      </c>
      <c r="D118" s="85">
        <v>6</v>
      </c>
      <c r="E118" s="82" t="s">
        <v>595</v>
      </c>
      <c r="F118" s="82" t="s">
        <v>595</v>
      </c>
      <c r="G118" s="82" t="s">
        <v>206</v>
      </c>
    </row>
    <row r="119" spans="2:7" x14ac:dyDescent="0.2">
      <c r="B119" s="89" t="s">
        <v>479</v>
      </c>
      <c r="C119" s="82" t="s">
        <v>341</v>
      </c>
      <c r="D119" s="85">
        <v>6</v>
      </c>
      <c r="E119" s="82" t="s">
        <v>595</v>
      </c>
      <c r="F119" s="82" t="s">
        <v>595</v>
      </c>
      <c r="G119" s="82" t="s">
        <v>206</v>
      </c>
    </row>
    <row r="120" spans="2:7" x14ac:dyDescent="0.2">
      <c r="B120" s="89" t="s">
        <v>480</v>
      </c>
      <c r="C120" s="82" t="s">
        <v>342</v>
      </c>
      <c r="D120" s="85">
        <v>6</v>
      </c>
      <c r="E120" s="82" t="s">
        <v>595</v>
      </c>
      <c r="F120" s="82" t="s">
        <v>595</v>
      </c>
      <c r="G120" s="82" t="s">
        <v>206</v>
      </c>
    </row>
    <row r="121" spans="2:7" x14ac:dyDescent="0.2">
      <c r="B121" s="89" t="s">
        <v>481</v>
      </c>
      <c r="C121" s="82" t="s">
        <v>343</v>
      </c>
      <c r="D121" s="85">
        <v>6</v>
      </c>
      <c r="E121" s="82" t="s">
        <v>595</v>
      </c>
      <c r="F121" s="82" t="s">
        <v>595</v>
      </c>
      <c r="G121" s="82" t="s">
        <v>502</v>
      </c>
    </row>
    <row r="122" spans="2:7" x14ac:dyDescent="0.2">
      <c r="B122" s="89" t="s">
        <v>482</v>
      </c>
      <c r="C122" s="82" t="s">
        <v>303</v>
      </c>
      <c r="D122" s="85">
        <v>6</v>
      </c>
      <c r="E122" s="82" t="s">
        <v>595</v>
      </c>
      <c r="F122" s="82" t="s">
        <v>595</v>
      </c>
      <c r="G122" s="82" t="s">
        <v>502</v>
      </c>
    </row>
    <row r="123" spans="2:7" x14ac:dyDescent="0.2">
      <c r="B123" s="89" t="s">
        <v>483</v>
      </c>
      <c r="C123" s="82" t="s">
        <v>344</v>
      </c>
      <c r="D123" s="85">
        <v>6</v>
      </c>
      <c r="E123" s="82" t="s">
        <v>595</v>
      </c>
      <c r="F123" s="82" t="s">
        <v>595</v>
      </c>
      <c r="G123" s="82" t="s">
        <v>502</v>
      </c>
    </row>
    <row r="124" spans="2:7" x14ac:dyDescent="0.2">
      <c r="B124" s="89" t="s">
        <v>484</v>
      </c>
      <c r="C124" s="82" t="s">
        <v>345</v>
      </c>
      <c r="D124" s="85">
        <v>6</v>
      </c>
      <c r="E124" s="82" t="s">
        <v>595</v>
      </c>
      <c r="F124" s="82" t="s">
        <v>595</v>
      </c>
      <c r="G124" s="82" t="s">
        <v>502</v>
      </c>
    </row>
    <row r="125" spans="2:7" x14ac:dyDescent="0.2">
      <c r="B125" s="89" t="s">
        <v>485</v>
      </c>
      <c r="C125" s="82" t="s">
        <v>346</v>
      </c>
      <c r="D125" s="85">
        <v>6</v>
      </c>
      <c r="E125" s="82" t="s">
        <v>595</v>
      </c>
      <c r="F125" s="82" t="s">
        <v>595</v>
      </c>
      <c r="G125" s="82" t="s">
        <v>502</v>
      </c>
    </row>
    <row r="126" spans="2:7" x14ac:dyDescent="0.2">
      <c r="B126" s="89" t="s">
        <v>486</v>
      </c>
      <c r="C126" s="82" t="s">
        <v>347</v>
      </c>
      <c r="D126" s="85">
        <v>6</v>
      </c>
      <c r="E126" s="82" t="s">
        <v>595</v>
      </c>
      <c r="F126" s="82" t="s">
        <v>595</v>
      </c>
      <c r="G126" s="82" t="s">
        <v>502</v>
      </c>
    </row>
    <row r="127" spans="2:7" x14ac:dyDescent="0.2">
      <c r="B127" s="89" t="s">
        <v>487</v>
      </c>
      <c r="C127" s="82" t="s">
        <v>308</v>
      </c>
      <c r="D127" s="85">
        <v>6</v>
      </c>
      <c r="E127" s="82" t="s">
        <v>595</v>
      </c>
      <c r="F127" s="82" t="s">
        <v>595</v>
      </c>
      <c r="G127" s="82" t="s">
        <v>502</v>
      </c>
    </row>
    <row r="128" spans="2:7" x14ac:dyDescent="0.2">
      <c r="B128" s="89" t="s">
        <v>488</v>
      </c>
      <c r="C128" s="82" t="s">
        <v>348</v>
      </c>
      <c r="D128" s="85">
        <v>6</v>
      </c>
      <c r="E128" s="82" t="s">
        <v>595</v>
      </c>
      <c r="F128" s="82" t="s">
        <v>595</v>
      </c>
      <c r="G128" s="82" t="s">
        <v>502</v>
      </c>
    </row>
    <row r="129" spans="2:7" x14ac:dyDescent="0.2">
      <c r="B129" s="89" t="s">
        <v>489</v>
      </c>
      <c r="C129" s="82" t="s">
        <v>349</v>
      </c>
      <c r="D129" s="85">
        <v>6</v>
      </c>
      <c r="E129" s="82" t="s">
        <v>595</v>
      </c>
      <c r="F129" s="82" t="s">
        <v>595</v>
      </c>
      <c r="G129" s="82" t="s">
        <v>502</v>
      </c>
    </row>
    <row r="130" spans="2:7" x14ac:dyDescent="0.2">
      <c r="B130" s="89" t="s">
        <v>490</v>
      </c>
      <c r="C130" s="82" t="s">
        <v>352</v>
      </c>
      <c r="D130" s="85">
        <v>6</v>
      </c>
      <c r="E130" s="82" t="s">
        <v>22</v>
      </c>
      <c r="F130" s="82" t="s">
        <v>22</v>
      </c>
      <c r="G130" s="82" t="s">
        <v>22</v>
      </c>
    </row>
    <row r="131" spans="2:7" x14ac:dyDescent="0.2">
      <c r="B131" s="89" t="s">
        <v>491</v>
      </c>
      <c r="C131" s="82" t="s">
        <v>353</v>
      </c>
      <c r="D131" s="85">
        <v>6</v>
      </c>
      <c r="E131" s="82" t="s">
        <v>22</v>
      </c>
      <c r="F131" s="82" t="s">
        <v>22</v>
      </c>
      <c r="G131" s="82" t="s">
        <v>22</v>
      </c>
    </row>
    <row r="132" spans="2:7" x14ac:dyDescent="0.2">
      <c r="B132" s="89" t="s">
        <v>492</v>
      </c>
      <c r="C132" s="82" t="s">
        <v>354</v>
      </c>
      <c r="D132" s="85">
        <v>6</v>
      </c>
      <c r="E132" s="82" t="s">
        <v>22</v>
      </c>
      <c r="F132" s="82" t="s">
        <v>22</v>
      </c>
      <c r="G132" s="82" t="s">
        <v>22</v>
      </c>
    </row>
    <row r="133" spans="2:7" x14ac:dyDescent="0.2">
      <c r="B133" s="89" t="s">
        <v>493</v>
      </c>
      <c r="C133" s="82" t="s">
        <v>355</v>
      </c>
      <c r="D133" s="85">
        <v>6</v>
      </c>
      <c r="E133" s="82" t="s">
        <v>22</v>
      </c>
      <c r="F133" s="82" t="s">
        <v>22</v>
      </c>
      <c r="G133" s="82" t="s">
        <v>22</v>
      </c>
    </row>
    <row r="134" spans="2:7" x14ac:dyDescent="0.2">
      <c r="B134" s="89" t="s">
        <v>494</v>
      </c>
      <c r="C134" s="82" t="s">
        <v>329</v>
      </c>
      <c r="D134" s="85">
        <v>6</v>
      </c>
      <c r="E134" s="82" t="s">
        <v>22</v>
      </c>
      <c r="F134" s="82" t="s">
        <v>22</v>
      </c>
      <c r="G134" s="82" t="s">
        <v>22</v>
      </c>
    </row>
    <row r="135" spans="2:7" x14ac:dyDescent="0.2">
      <c r="B135" s="89" t="s">
        <v>495</v>
      </c>
      <c r="C135" s="82" t="s">
        <v>356</v>
      </c>
      <c r="D135" s="85">
        <v>0</v>
      </c>
      <c r="E135" s="82" t="s">
        <v>207</v>
      </c>
      <c r="F135" s="82" t="s">
        <v>207</v>
      </c>
      <c r="G135" s="82" t="s">
        <v>207</v>
      </c>
    </row>
    <row r="136" spans="2:7" x14ac:dyDescent="0.2">
      <c r="B136" s="89" t="s">
        <v>496</v>
      </c>
      <c r="C136" s="82" t="s">
        <v>357</v>
      </c>
      <c r="D136" s="85">
        <v>0</v>
      </c>
      <c r="E136" s="82" t="s">
        <v>207</v>
      </c>
      <c r="F136" s="82" t="s">
        <v>207</v>
      </c>
      <c r="G136" s="82" t="s">
        <v>207</v>
      </c>
    </row>
    <row r="137" spans="2:7" x14ac:dyDescent="0.2">
      <c r="B137" s="89" t="s">
        <v>358</v>
      </c>
      <c r="C137" s="82" t="s">
        <v>359</v>
      </c>
      <c r="D137" s="85">
        <v>0</v>
      </c>
      <c r="E137" s="82" t="s">
        <v>503</v>
      </c>
      <c r="F137" s="82" t="s">
        <v>503</v>
      </c>
      <c r="G137" s="82" t="s">
        <v>503</v>
      </c>
    </row>
    <row r="138" spans="2:7" x14ac:dyDescent="0.2">
      <c r="B138" s="89" t="s">
        <v>360</v>
      </c>
      <c r="C138" s="82" t="s">
        <v>361</v>
      </c>
      <c r="D138" s="85">
        <v>0</v>
      </c>
      <c r="E138" s="82" t="s">
        <v>209</v>
      </c>
      <c r="F138" s="82" t="s">
        <v>209</v>
      </c>
      <c r="G138" s="82" t="s">
        <v>209</v>
      </c>
    </row>
    <row r="139" spans="2:7" x14ac:dyDescent="0.2">
      <c r="B139" s="89" t="s">
        <v>362</v>
      </c>
      <c r="C139" s="82" t="s">
        <v>363</v>
      </c>
      <c r="D139" s="85">
        <v>0</v>
      </c>
      <c r="E139" s="82" t="s">
        <v>25</v>
      </c>
      <c r="F139" s="82" t="s">
        <v>25</v>
      </c>
      <c r="G139" s="82" t="s">
        <v>25</v>
      </c>
    </row>
    <row r="140" spans="2:7" x14ac:dyDescent="0.2">
      <c r="B140" s="89" t="s">
        <v>364</v>
      </c>
      <c r="C140" s="82" t="s">
        <v>365</v>
      </c>
      <c r="D140" s="85">
        <v>6</v>
      </c>
      <c r="E140" s="82" t="s">
        <v>208</v>
      </c>
      <c r="F140" s="82" t="s">
        <v>208</v>
      </c>
      <c r="G140" s="82" t="s">
        <v>208</v>
      </c>
    </row>
    <row r="141" spans="2:7" x14ac:dyDescent="0.2">
      <c r="B141" s="89" t="s">
        <v>366</v>
      </c>
      <c r="C141" s="82" t="s">
        <v>367</v>
      </c>
      <c r="D141" s="85">
        <v>6</v>
      </c>
      <c r="E141" s="82" t="s">
        <v>208</v>
      </c>
      <c r="F141" s="82" t="s">
        <v>208</v>
      </c>
      <c r="G141" s="82" t="s">
        <v>208</v>
      </c>
    </row>
    <row r="142" spans="2:7" x14ac:dyDescent="0.2">
      <c r="B142" s="89" t="s">
        <v>368</v>
      </c>
      <c r="C142" s="82" t="s">
        <v>369</v>
      </c>
      <c r="D142" s="85">
        <v>6</v>
      </c>
      <c r="E142" s="82" t="s">
        <v>208</v>
      </c>
      <c r="F142" s="82" t="s">
        <v>208</v>
      </c>
      <c r="G142" s="82" t="s">
        <v>208</v>
      </c>
    </row>
    <row r="143" spans="2:7" x14ac:dyDescent="0.2">
      <c r="B143" s="89" t="s">
        <v>372</v>
      </c>
      <c r="C143" s="82" t="s">
        <v>373</v>
      </c>
      <c r="D143" s="85">
        <v>7</v>
      </c>
      <c r="E143" s="82" t="s">
        <v>20</v>
      </c>
      <c r="F143" s="82" t="s">
        <v>20</v>
      </c>
      <c r="G143" s="82" t="s">
        <v>20</v>
      </c>
    </row>
    <row r="144" spans="2:7" x14ac:dyDescent="0.2">
      <c r="B144" s="89" t="s">
        <v>374</v>
      </c>
      <c r="C144" s="82" t="s">
        <v>375</v>
      </c>
      <c r="D144" s="85">
        <v>7</v>
      </c>
      <c r="E144" s="82" t="s">
        <v>20</v>
      </c>
      <c r="F144" s="82" t="s">
        <v>20</v>
      </c>
      <c r="G144" s="82" t="s">
        <v>20</v>
      </c>
    </row>
    <row r="145" spans="2:7" x14ac:dyDescent="0.2">
      <c r="B145" s="89" t="s">
        <v>376</v>
      </c>
      <c r="C145" s="82" t="s">
        <v>377</v>
      </c>
      <c r="D145" s="85">
        <v>7</v>
      </c>
      <c r="E145" s="82" t="s">
        <v>211</v>
      </c>
      <c r="F145" s="82" t="s">
        <v>211</v>
      </c>
      <c r="G145" s="82" t="s">
        <v>211</v>
      </c>
    </row>
    <row r="146" spans="2:7" x14ac:dyDescent="0.2">
      <c r="B146" s="89" t="s">
        <v>378</v>
      </c>
      <c r="C146" s="82" t="s">
        <v>379</v>
      </c>
      <c r="D146" s="85">
        <v>7</v>
      </c>
      <c r="E146" s="82" t="s">
        <v>21</v>
      </c>
      <c r="F146" s="82" t="s">
        <v>21</v>
      </c>
      <c r="G146" s="82" t="s">
        <v>504</v>
      </c>
    </row>
    <row r="147" spans="2:7" x14ac:dyDescent="0.2">
      <c r="B147" s="89" t="s">
        <v>380</v>
      </c>
      <c r="C147" s="82" t="s">
        <v>381</v>
      </c>
      <c r="D147" s="85">
        <v>7</v>
      </c>
      <c r="E147" s="82" t="s">
        <v>21</v>
      </c>
      <c r="F147" s="82" t="s">
        <v>21</v>
      </c>
      <c r="G147" s="82" t="s">
        <v>590</v>
      </c>
    </row>
    <row r="148" spans="2:7" x14ac:dyDescent="0.2">
      <c r="B148" s="89" t="s">
        <v>382</v>
      </c>
      <c r="C148" s="82" t="s">
        <v>383</v>
      </c>
      <c r="D148" s="85">
        <v>7</v>
      </c>
      <c r="E148" s="82" t="s">
        <v>21</v>
      </c>
      <c r="F148" s="82" t="s">
        <v>21</v>
      </c>
      <c r="G148" s="82" t="s">
        <v>591</v>
      </c>
    </row>
    <row r="149" spans="2:7" x14ac:dyDescent="0.2">
      <c r="B149" s="89" t="s">
        <v>384</v>
      </c>
      <c r="C149" s="82" t="s">
        <v>385</v>
      </c>
      <c r="D149" s="85">
        <v>7</v>
      </c>
      <c r="E149" s="82" t="s">
        <v>21</v>
      </c>
      <c r="F149" s="82" t="s">
        <v>21</v>
      </c>
      <c r="G149" s="82" t="s">
        <v>591</v>
      </c>
    </row>
    <row r="150" spans="2:7" x14ac:dyDescent="0.2">
      <c r="B150" s="88"/>
    </row>
    <row r="151" spans="2:7" ht="12" x14ac:dyDescent="0.25">
      <c r="B151" s="109" t="s">
        <v>534</v>
      </c>
      <c r="C151" s="109"/>
    </row>
    <row r="152" spans="2:7" x14ac:dyDescent="0.2">
      <c r="B152" s="88" t="s">
        <v>178</v>
      </c>
      <c r="C152" s="82" t="s">
        <v>179</v>
      </c>
      <c r="D152" s="82" t="s">
        <v>180</v>
      </c>
      <c r="E152" s="82" t="s">
        <v>181</v>
      </c>
      <c r="F152" s="82" t="s">
        <v>182</v>
      </c>
      <c r="G152" s="82" t="s">
        <v>183</v>
      </c>
    </row>
    <row r="153" spans="2:7" x14ac:dyDescent="0.2">
      <c r="B153" s="89" t="s">
        <v>214</v>
      </c>
      <c r="C153" s="82" t="s">
        <v>215</v>
      </c>
      <c r="D153" s="85" t="s">
        <v>184</v>
      </c>
      <c r="E153" s="85" t="s">
        <v>185</v>
      </c>
      <c r="F153" s="82" t="s">
        <v>138</v>
      </c>
      <c r="G153" s="82" t="s">
        <v>138</v>
      </c>
    </row>
    <row r="154" spans="2:7" x14ac:dyDescent="0.2">
      <c r="B154" s="89" t="s">
        <v>216</v>
      </c>
      <c r="C154" s="82" t="s">
        <v>217</v>
      </c>
      <c r="D154" s="85" t="s">
        <v>184</v>
      </c>
      <c r="E154" s="85" t="s">
        <v>185</v>
      </c>
      <c r="F154" s="82" t="s">
        <v>103</v>
      </c>
      <c r="G154" s="82" t="s">
        <v>505</v>
      </c>
    </row>
    <row r="155" spans="2:7" x14ac:dyDescent="0.2">
      <c r="B155" s="89" t="s">
        <v>388</v>
      </c>
      <c r="C155" s="82" t="s">
        <v>218</v>
      </c>
      <c r="D155" s="85" t="s">
        <v>184</v>
      </c>
      <c r="E155" s="85" t="s">
        <v>185</v>
      </c>
      <c r="F155" s="82" t="s">
        <v>103</v>
      </c>
      <c r="G155" s="82" t="s">
        <v>548</v>
      </c>
    </row>
    <row r="156" spans="2:7" x14ac:dyDescent="0.2">
      <c r="B156" s="89" t="s">
        <v>219</v>
      </c>
      <c r="C156" s="82" t="s">
        <v>220</v>
      </c>
      <c r="D156" s="85" t="s">
        <v>184</v>
      </c>
      <c r="E156" s="85" t="s">
        <v>185</v>
      </c>
      <c r="F156" s="82" t="s">
        <v>103</v>
      </c>
      <c r="G156" s="82" t="s">
        <v>186</v>
      </c>
    </row>
    <row r="157" spans="2:7" x14ac:dyDescent="0.2">
      <c r="B157" s="89" t="s">
        <v>221</v>
      </c>
      <c r="C157" s="82" t="s">
        <v>222</v>
      </c>
      <c r="D157" s="85" t="s">
        <v>184</v>
      </c>
      <c r="E157" s="85" t="s">
        <v>185</v>
      </c>
      <c r="F157" s="82" t="s">
        <v>585</v>
      </c>
      <c r="G157" s="82" t="s">
        <v>585</v>
      </c>
    </row>
    <row r="158" spans="2:7" x14ac:dyDescent="0.2">
      <c r="B158" s="89" t="s">
        <v>223</v>
      </c>
      <c r="C158" s="82" t="s">
        <v>224</v>
      </c>
      <c r="D158" s="85" t="s">
        <v>184</v>
      </c>
      <c r="E158" s="85" t="s">
        <v>185</v>
      </c>
      <c r="F158" s="82" t="s">
        <v>549</v>
      </c>
      <c r="G158" s="82" t="s">
        <v>549</v>
      </c>
    </row>
    <row r="159" spans="2:7" x14ac:dyDescent="0.2">
      <c r="B159" s="89">
        <v>131</v>
      </c>
      <c r="C159" s="82" t="s">
        <v>225</v>
      </c>
      <c r="D159" s="85" t="s">
        <v>184</v>
      </c>
      <c r="E159" s="85" t="s">
        <v>14</v>
      </c>
      <c r="F159" s="82" t="s">
        <v>560</v>
      </c>
      <c r="G159" s="82" t="s">
        <v>560</v>
      </c>
    </row>
    <row r="160" spans="2:7" x14ac:dyDescent="0.2">
      <c r="B160" s="89" t="s">
        <v>389</v>
      </c>
      <c r="C160" s="82" t="s">
        <v>226</v>
      </c>
      <c r="D160" s="85" t="s">
        <v>184</v>
      </c>
      <c r="E160" s="85" t="s">
        <v>14</v>
      </c>
      <c r="F160" s="82" t="s">
        <v>560</v>
      </c>
      <c r="G160" s="82" t="s">
        <v>560</v>
      </c>
    </row>
    <row r="161" spans="2:7" x14ac:dyDescent="0.2">
      <c r="B161" s="89" t="s">
        <v>390</v>
      </c>
      <c r="C161" s="82" t="s">
        <v>227</v>
      </c>
      <c r="D161" s="85" t="s">
        <v>184</v>
      </c>
      <c r="E161" s="85" t="s">
        <v>14</v>
      </c>
      <c r="F161" s="82" t="s">
        <v>560</v>
      </c>
      <c r="G161" s="82" t="s">
        <v>560</v>
      </c>
    </row>
    <row r="162" spans="2:7" x14ac:dyDescent="0.2">
      <c r="B162" s="89" t="s">
        <v>391</v>
      </c>
      <c r="C162" s="82" t="s">
        <v>228</v>
      </c>
      <c r="D162" s="85" t="s">
        <v>184</v>
      </c>
      <c r="E162" s="85" t="s">
        <v>14</v>
      </c>
      <c r="F162" s="82" t="s">
        <v>560</v>
      </c>
      <c r="G162" s="82" t="s">
        <v>560</v>
      </c>
    </row>
    <row r="163" spans="2:7" x14ac:dyDescent="0.2">
      <c r="B163" s="89" t="s">
        <v>392</v>
      </c>
      <c r="C163" s="82" t="s">
        <v>229</v>
      </c>
      <c r="D163" s="85" t="s">
        <v>184</v>
      </c>
      <c r="E163" s="85" t="s">
        <v>550</v>
      </c>
      <c r="F163" s="82" t="s">
        <v>567</v>
      </c>
      <c r="G163" s="82" t="s">
        <v>551</v>
      </c>
    </row>
    <row r="164" spans="2:7" x14ac:dyDescent="0.2">
      <c r="B164" s="89" t="s">
        <v>393</v>
      </c>
      <c r="C164" s="82" t="s">
        <v>230</v>
      </c>
      <c r="D164" s="85" t="s">
        <v>184</v>
      </c>
      <c r="E164" s="85" t="s">
        <v>550</v>
      </c>
      <c r="F164" s="82" t="s">
        <v>567</v>
      </c>
      <c r="G164" s="82" t="s">
        <v>555</v>
      </c>
    </row>
    <row r="165" spans="2:7" x14ac:dyDescent="0.2">
      <c r="B165" s="89" t="s">
        <v>394</v>
      </c>
      <c r="C165" s="82" t="s">
        <v>231</v>
      </c>
      <c r="D165" s="85" t="s">
        <v>184</v>
      </c>
      <c r="E165" s="85" t="s">
        <v>14</v>
      </c>
      <c r="F165" s="82" t="s">
        <v>552</v>
      </c>
      <c r="G165" s="82" t="s">
        <v>552</v>
      </c>
    </row>
    <row r="166" spans="2:7" x14ac:dyDescent="0.2">
      <c r="B166" s="89" t="s">
        <v>395</v>
      </c>
      <c r="C166" s="82" t="s">
        <v>232</v>
      </c>
      <c r="D166" s="85" t="s">
        <v>184</v>
      </c>
      <c r="E166" s="85" t="s">
        <v>14</v>
      </c>
      <c r="F166" s="82" t="s">
        <v>552</v>
      </c>
      <c r="G166" s="82" t="s">
        <v>552</v>
      </c>
    </row>
    <row r="167" spans="2:7" x14ac:dyDescent="0.2">
      <c r="B167" s="89" t="s">
        <v>396</v>
      </c>
      <c r="C167" s="82" t="s">
        <v>233</v>
      </c>
      <c r="D167" s="85" t="s">
        <v>184</v>
      </c>
      <c r="E167" s="85" t="s">
        <v>14</v>
      </c>
      <c r="F167" s="82" t="s">
        <v>552</v>
      </c>
      <c r="G167" s="82" t="s">
        <v>552</v>
      </c>
    </row>
    <row r="168" spans="2:7" x14ac:dyDescent="0.2">
      <c r="B168" s="89" t="s">
        <v>397</v>
      </c>
      <c r="C168" s="82" t="s">
        <v>234</v>
      </c>
      <c r="D168" s="85" t="s">
        <v>184</v>
      </c>
      <c r="E168" s="85" t="s">
        <v>14</v>
      </c>
      <c r="F168" s="82" t="s">
        <v>552</v>
      </c>
      <c r="G168" s="82" t="s">
        <v>552</v>
      </c>
    </row>
    <row r="169" spans="2:7" x14ac:dyDescent="0.2">
      <c r="B169" s="89" t="s">
        <v>398</v>
      </c>
      <c r="C169" s="82" t="s">
        <v>235</v>
      </c>
      <c r="D169" s="85" t="s">
        <v>184</v>
      </c>
      <c r="E169" s="85" t="s">
        <v>14</v>
      </c>
      <c r="F169" s="82" t="s">
        <v>552</v>
      </c>
      <c r="G169" s="82" t="s">
        <v>552</v>
      </c>
    </row>
    <row r="170" spans="2:7" x14ac:dyDescent="0.2">
      <c r="B170" s="89" t="s">
        <v>399</v>
      </c>
      <c r="C170" s="82" t="s">
        <v>236</v>
      </c>
      <c r="D170" s="85" t="s">
        <v>184</v>
      </c>
      <c r="E170" s="85" t="s">
        <v>14</v>
      </c>
      <c r="F170" s="82" t="s">
        <v>554</v>
      </c>
      <c r="G170" s="82" t="s">
        <v>554</v>
      </c>
    </row>
    <row r="171" spans="2:7" x14ac:dyDescent="0.2">
      <c r="B171" s="89" t="s">
        <v>400</v>
      </c>
      <c r="C171" s="82" t="s">
        <v>237</v>
      </c>
      <c r="D171" s="85" t="s">
        <v>184</v>
      </c>
      <c r="E171" s="85" t="s">
        <v>550</v>
      </c>
      <c r="F171" s="82" t="s">
        <v>568</v>
      </c>
      <c r="G171" s="82" t="s">
        <v>553</v>
      </c>
    </row>
    <row r="172" spans="2:7" x14ac:dyDescent="0.2">
      <c r="B172" s="89" t="s">
        <v>238</v>
      </c>
      <c r="C172" s="82" t="s">
        <v>239</v>
      </c>
      <c r="D172" s="85" t="s">
        <v>187</v>
      </c>
      <c r="E172" s="85" t="s">
        <v>542</v>
      </c>
      <c r="F172" s="82" t="s">
        <v>188</v>
      </c>
      <c r="G172" s="82" t="s">
        <v>188</v>
      </c>
    </row>
    <row r="173" spans="2:7" x14ac:dyDescent="0.2">
      <c r="B173" s="89" t="s">
        <v>240</v>
      </c>
      <c r="C173" s="82" t="s">
        <v>241</v>
      </c>
      <c r="D173" s="85" t="s">
        <v>187</v>
      </c>
      <c r="E173" s="85" t="s">
        <v>542</v>
      </c>
      <c r="F173" s="82" t="s">
        <v>189</v>
      </c>
      <c r="G173" s="82" t="s">
        <v>189</v>
      </c>
    </row>
    <row r="174" spans="2:7" x14ac:dyDescent="0.2">
      <c r="B174" s="89" t="s">
        <v>242</v>
      </c>
      <c r="C174" s="82" t="s">
        <v>243</v>
      </c>
      <c r="D174" s="85" t="s">
        <v>187</v>
      </c>
      <c r="E174" s="85" t="s">
        <v>542</v>
      </c>
      <c r="F174" s="82" t="s">
        <v>507</v>
      </c>
      <c r="G174" s="82" t="s">
        <v>507</v>
      </c>
    </row>
    <row r="175" spans="2:7" x14ac:dyDescent="0.2">
      <c r="B175" s="89" t="s">
        <v>244</v>
      </c>
      <c r="C175" s="82" t="s">
        <v>245</v>
      </c>
      <c r="D175" s="85" t="s">
        <v>187</v>
      </c>
      <c r="E175" s="85" t="s">
        <v>542</v>
      </c>
      <c r="F175" s="82" t="s">
        <v>506</v>
      </c>
      <c r="G175" s="82" t="s">
        <v>506</v>
      </c>
    </row>
    <row r="176" spans="2:7" x14ac:dyDescent="0.2">
      <c r="B176" s="89" t="s">
        <v>246</v>
      </c>
      <c r="C176" s="82" t="s">
        <v>247</v>
      </c>
      <c r="D176" s="85" t="s">
        <v>187</v>
      </c>
      <c r="E176" s="85" t="s">
        <v>542</v>
      </c>
      <c r="F176" s="82" t="s">
        <v>190</v>
      </c>
      <c r="G176" s="82" t="s">
        <v>190</v>
      </c>
    </row>
    <row r="177" spans="2:7" x14ac:dyDescent="0.2">
      <c r="B177" s="89" t="s">
        <v>401</v>
      </c>
      <c r="C177" s="82" t="s">
        <v>248</v>
      </c>
      <c r="D177" s="85" t="s">
        <v>187</v>
      </c>
      <c r="E177" s="85" t="s">
        <v>542</v>
      </c>
      <c r="F177" s="82" t="s">
        <v>191</v>
      </c>
      <c r="G177" s="82" t="s">
        <v>191</v>
      </c>
    </row>
    <row r="178" spans="2:7" x14ac:dyDescent="0.2">
      <c r="B178" s="89" t="s">
        <v>402</v>
      </c>
      <c r="C178" s="82" t="s">
        <v>249</v>
      </c>
      <c r="D178" s="85" t="s">
        <v>187</v>
      </c>
      <c r="E178" s="85" t="s">
        <v>542</v>
      </c>
      <c r="F178" s="82" t="s">
        <v>191</v>
      </c>
      <c r="G178" s="82" t="s">
        <v>191</v>
      </c>
    </row>
    <row r="179" spans="2:7" x14ac:dyDescent="0.2">
      <c r="B179" s="89" t="s">
        <v>403</v>
      </c>
      <c r="C179" s="82" t="s">
        <v>250</v>
      </c>
      <c r="D179" s="85" t="s">
        <v>187</v>
      </c>
      <c r="E179" s="85" t="s">
        <v>542</v>
      </c>
      <c r="F179" s="82" t="s">
        <v>191</v>
      </c>
      <c r="G179" s="82" t="s">
        <v>191</v>
      </c>
    </row>
    <row r="180" spans="2:7" x14ac:dyDescent="0.2">
      <c r="B180" s="89" t="s">
        <v>404</v>
      </c>
      <c r="C180" s="82" t="s">
        <v>251</v>
      </c>
      <c r="D180" s="85" t="s">
        <v>187</v>
      </c>
      <c r="E180" s="85" t="s">
        <v>542</v>
      </c>
      <c r="F180" s="82" t="s">
        <v>191</v>
      </c>
      <c r="G180" s="82" t="s">
        <v>191</v>
      </c>
    </row>
    <row r="181" spans="2:7" x14ac:dyDescent="0.2">
      <c r="B181" s="89" t="s">
        <v>405</v>
      </c>
      <c r="C181" s="82" t="s">
        <v>252</v>
      </c>
      <c r="D181" s="85" t="s">
        <v>187</v>
      </c>
      <c r="E181" s="85" t="s">
        <v>542</v>
      </c>
      <c r="F181" s="82" t="s">
        <v>191</v>
      </c>
      <c r="G181" s="82" t="s">
        <v>191</v>
      </c>
    </row>
    <row r="182" spans="2:7" x14ac:dyDescent="0.2">
      <c r="B182" s="89" t="s">
        <v>406</v>
      </c>
      <c r="C182" s="82" t="s">
        <v>253</v>
      </c>
      <c r="D182" s="85" t="s">
        <v>187</v>
      </c>
      <c r="E182" s="85" t="s">
        <v>542</v>
      </c>
      <c r="F182" s="82" t="s">
        <v>191</v>
      </c>
      <c r="G182" s="82" t="s">
        <v>191</v>
      </c>
    </row>
    <row r="183" spans="2:7" x14ac:dyDescent="0.2">
      <c r="B183" s="89" t="s">
        <v>407</v>
      </c>
      <c r="C183" s="82" t="s">
        <v>254</v>
      </c>
      <c r="D183" s="85" t="s">
        <v>187</v>
      </c>
      <c r="E183" s="85" t="s">
        <v>542</v>
      </c>
      <c r="F183" s="82" t="s">
        <v>508</v>
      </c>
      <c r="G183" s="82" t="s">
        <v>508</v>
      </c>
    </row>
    <row r="184" spans="2:7" x14ac:dyDescent="0.2">
      <c r="B184" s="89" t="s">
        <v>408</v>
      </c>
      <c r="C184" s="82" t="s">
        <v>255</v>
      </c>
      <c r="D184" s="85" t="s">
        <v>187</v>
      </c>
      <c r="E184" s="85" t="s">
        <v>542</v>
      </c>
      <c r="F184" s="82" t="s">
        <v>508</v>
      </c>
      <c r="G184" s="82" t="s">
        <v>508</v>
      </c>
    </row>
    <row r="185" spans="2:7" x14ac:dyDescent="0.2">
      <c r="B185" s="89" t="s">
        <v>409</v>
      </c>
      <c r="C185" s="82" t="s">
        <v>227</v>
      </c>
      <c r="D185" s="85" t="s">
        <v>187</v>
      </c>
      <c r="E185" s="85" t="s">
        <v>542</v>
      </c>
      <c r="F185" s="82" t="s">
        <v>508</v>
      </c>
      <c r="G185" s="82" t="s">
        <v>508</v>
      </c>
    </row>
    <row r="186" spans="2:7" x14ac:dyDescent="0.2">
      <c r="B186" s="89" t="s">
        <v>410</v>
      </c>
      <c r="C186" s="82" t="s">
        <v>228</v>
      </c>
      <c r="D186" s="85" t="s">
        <v>187</v>
      </c>
      <c r="E186" s="85" t="s">
        <v>542</v>
      </c>
      <c r="F186" s="82" t="s">
        <v>508</v>
      </c>
      <c r="G186" s="82" t="s">
        <v>508</v>
      </c>
    </row>
    <row r="187" spans="2:7" x14ac:dyDescent="0.2">
      <c r="B187" s="89" t="s">
        <v>256</v>
      </c>
      <c r="C187" s="82" t="s">
        <v>257</v>
      </c>
      <c r="D187" s="85" t="s">
        <v>187</v>
      </c>
      <c r="E187" s="85" t="s">
        <v>542</v>
      </c>
      <c r="F187" s="82" t="s">
        <v>3</v>
      </c>
      <c r="G187" s="82" t="s">
        <v>509</v>
      </c>
    </row>
    <row r="188" spans="2:7" x14ac:dyDescent="0.2">
      <c r="B188" s="89" t="s">
        <v>411</v>
      </c>
      <c r="C188" s="82" t="s">
        <v>541</v>
      </c>
      <c r="D188" s="85" t="s">
        <v>187</v>
      </c>
      <c r="E188" s="85" t="s">
        <v>542</v>
      </c>
      <c r="F188" s="82" t="s">
        <v>546</v>
      </c>
      <c r="G188" s="82" t="s">
        <v>511</v>
      </c>
    </row>
    <row r="189" spans="2:7" x14ac:dyDescent="0.2">
      <c r="B189" s="89" t="s">
        <v>412</v>
      </c>
      <c r="C189" s="82" t="s">
        <v>259</v>
      </c>
      <c r="D189" s="85" t="s">
        <v>187</v>
      </c>
      <c r="E189" s="85" t="s">
        <v>542</v>
      </c>
      <c r="F189" s="82" t="s">
        <v>192</v>
      </c>
      <c r="G189" s="82" t="s">
        <v>536</v>
      </c>
    </row>
    <row r="190" spans="2:7" x14ac:dyDescent="0.2">
      <c r="B190" s="89" t="s">
        <v>413</v>
      </c>
      <c r="C190" s="82" t="s">
        <v>260</v>
      </c>
      <c r="D190" s="85" t="s">
        <v>187</v>
      </c>
      <c r="E190" s="85" t="s">
        <v>542</v>
      </c>
      <c r="F190" s="82" t="s">
        <v>192</v>
      </c>
      <c r="G190" s="82" t="s">
        <v>537</v>
      </c>
    </row>
    <row r="191" spans="2:7" x14ac:dyDescent="0.2">
      <c r="B191" s="89" t="s">
        <v>414</v>
      </c>
      <c r="C191" s="82" t="s">
        <v>261</v>
      </c>
      <c r="D191" s="85" t="s">
        <v>187</v>
      </c>
      <c r="E191" s="85" t="s">
        <v>542</v>
      </c>
      <c r="F191" s="82" t="s">
        <v>192</v>
      </c>
      <c r="G191" s="82" t="s">
        <v>538</v>
      </c>
    </row>
    <row r="192" spans="2:7" x14ac:dyDescent="0.2">
      <c r="B192" s="89" t="s">
        <v>415</v>
      </c>
      <c r="C192" s="82" t="s">
        <v>262</v>
      </c>
      <c r="D192" s="85" t="s">
        <v>187</v>
      </c>
      <c r="E192" s="85" t="s">
        <v>542</v>
      </c>
      <c r="F192" s="82" t="s">
        <v>192</v>
      </c>
      <c r="G192" s="82" t="s">
        <v>539</v>
      </c>
    </row>
    <row r="193" spans="2:7" x14ac:dyDescent="0.2">
      <c r="B193" s="89" t="s">
        <v>416</v>
      </c>
      <c r="C193" s="82" t="s">
        <v>254</v>
      </c>
      <c r="D193" s="85" t="s">
        <v>187</v>
      </c>
      <c r="E193" s="85" t="s">
        <v>542</v>
      </c>
      <c r="F193" s="82" t="s">
        <v>192</v>
      </c>
      <c r="G193" s="82" t="s">
        <v>540</v>
      </c>
    </row>
    <row r="194" spans="2:7" x14ac:dyDescent="0.2">
      <c r="B194" s="89" t="s">
        <v>417</v>
      </c>
      <c r="C194" s="82" t="s">
        <v>263</v>
      </c>
      <c r="D194" s="85" t="s">
        <v>187</v>
      </c>
      <c r="E194" s="85" t="s">
        <v>542</v>
      </c>
      <c r="F194" s="82" t="s">
        <v>512</v>
      </c>
      <c r="G194" s="82" t="s">
        <v>512</v>
      </c>
    </row>
    <row r="195" spans="2:7" x14ac:dyDescent="0.2">
      <c r="B195" s="89" t="s">
        <v>418</v>
      </c>
      <c r="C195" s="82" t="s">
        <v>264</v>
      </c>
      <c r="D195" s="85" t="s">
        <v>187</v>
      </c>
      <c r="E195" s="85" t="s">
        <v>543</v>
      </c>
      <c r="F195" s="82" t="s">
        <v>544</v>
      </c>
      <c r="G195" s="82" t="s">
        <v>544</v>
      </c>
    </row>
    <row r="196" spans="2:7" x14ac:dyDescent="0.2">
      <c r="B196" s="89" t="s">
        <v>418</v>
      </c>
      <c r="C196" s="82" t="s">
        <v>265</v>
      </c>
      <c r="D196" s="85" t="s">
        <v>187</v>
      </c>
      <c r="E196" s="85" t="s">
        <v>543</v>
      </c>
      <c r="F196" s="82" t="s">
        <v>544</v>
      </c>
      <c r="G196" s="82" t="s">
        <v>544</v>
      </c>
    </row>
    <row r="197" spans="2:7" x14ac:dyDescent="0.2">
      <c r="B197" s="89" t="s">
        <v>266</v>
      </c>
      <c r="C197" s="82" t="s">
        <v>267</v>
      </c>
      <c r="D197" s="85" t="s">
        <v>187</v>
      </c>
      <c r="E197" s="85" t="s">
        <v>543</v>
      </c>
      <c r="F197" s="82" t="s">
        <v>497</v>
      </c>
      <c r="G197" s="82" t="s">
        <v>497</v>
      </c>
    </row>
    <row r="198" spans="2:7" x14ac:dyDescent="0.2">
      <c r="B198" s="89" t="s">
        <v>268</v>
      </c>
      <c r="C198" s="82" t="s">
        <v>269</v>
      </c>
      <c r="D198" s="85" t="s">
        <v>184</v>
      </c>
      <c r="E198" s="85" t="s">
        <v>550</v>
      </c>
      <c r="F198" s="82" t="s">
        <v>556</v>
      </c>
      <c r="G198" s="82" t="s">
        <v>556</v>
      </c>
    </row>
    <row r="199" spans="2:7" x14ac:dyDescent="0.2">
      <c r="B199" s="89" t="s">
        <v>270</v>
      </c>
      <c r="C199" s="82" t="s">
        <v>271</v>
      </c>
      <c r="D199" s="85" t="s">
        <v>187</v>
      </c>
      <c r="E199" s="85" t="s">
        <v>543</v>
      </c>
      <c r="F199" s="82" t="s">
        <v>498</v>
      </c>
      <c r="G199" s="82" t="s">
        <v>498</v>
      </c>
    </row>
    <row r="200" spans="2:7" x14ac:dyDescent="0.2">
      <c r="B200" s="89" t="s">
        <v>419</v>
      </c>
      <c r="C200" s="82" t="s">
        <v>255</v>
      </c>
      <c r="D200" s="85" t="s">
        <v>184</v>
      </c>
      <c r="E200" s="85" t="s">
        <v>550</v>
      </c>
      <c r="F200" s="82" t="s">
        <v>499</v>
      </c>
      <c r="G200" s="82" t="s">
        <v>499</v>
      </c>
    </row>
    <row r="201" spans="2:7" x14ac:dyDescent="0.2">
      <c r="B201" s="89" t="s">
        <v>420</v>
      </c>
      <c r="C201" s="82" t="s">
        <v>254</v>
      </c>
      <c r="D201" s="85" t="s">
        <v>184</v>
      </c>
      <c r="E201" s="85" t="s">
        <v>550</v>
      </c>
      <c r="F201" s="82" t="s">
        <v>499</v>
      </c>
      <c r="G201" s="82" t="s">
        <v>499</v>
      </c>
    </row>
    <row r="202" spans="2:7" x14ac:dyDescent="0.2">
      <c r="B202" s="89" t="s">
        <v>421</v>
      </c>
      <c r="C202" s="82" t="s">
        <v>272</v>
      </c>
      <c r="D202" s="85" t="s">
        <v>184</v>
      </c>
      <c r="E202" s="85" t="s">
        <v>550</v>
      </c>
      <c r="F202" s="82" t="s">
        <v>499</v>
      </c>
      <c r="G202" s="82" t="s">
        <v>499</v>
      </c>
    </row>
    <row r="203" spans="2:7" x14ac:dyDescent="0.2">
      <c r="B203" s="89" t="s">
        <v>422</v>
      </c>
      <c r="C203" s="82" t="s">
        <v>273</v>
      </c>
      <c r="D203" s="85" t="s">
        <v>184</v>
      </c>
      <c r="E203" s="85" t="s">
        <v>550</v>
      </c>
      <c r="F203" s="82" t="s">
        <v>499</v>
      </c>
      <c r="G203" s="82" t="s">
        <v>499</v>
      </c>
    </row>
    <row r="204" spans="2:7" x14ac:dyDescent="0.2">
      <c r="B204" s="89" t="s">
        <v>423</v>
      </c>
      <c r="C204" s="82" t="s">
        <v>274</v>
      </c>
      <c r="D204" s="85" t="s">
        <v>184</v>
      </c>
      <c r="E204" s="85" t="s">
        <v>550</v>
      </c>
      <c r="F204" s="82" t="s">
        <v>499</v>
      </c>
      <c r="G204" s="82" t="s">
        <v>499</v>
      </c>
    </row>
    <row r="205" spans="2:7" x14ac:dyDescent="0.2">
      <c r="B205" s="89" t="s">
        <v>424</v>
      </c>
      <c r="C205" s="82" t="s">
        <v>275</v>
      </c>
      <c r="D205" s="85" t="s">
        <v>184</v>
      </c>
      <c r="E205" s="85" t="s">
        <v>550</v>
      </c>
      <c r="F205" s="82" t="s">
        <v>499</v>
      </c>
      <c r="G205" s="82" t="s">
        <v>499</v>
      </c>
    </row>
    <row r="206" spans="2:7" x14ac:dyDescent="0.2">
      <c r="B206" s="89" t="s">
        <v>425</v>
      </c>
      <c r="C206" s="82" t="s">
        <v>276</v>
      </c>
      <c r="D206" s="85" t="s">
        <v>184</v>
      </c>
      <c r="E206" s="85" t="s">
        <v>550</v>
      </c>
      <c r="F206" s="82" t="s">
        <v>499</v>
      </c>
      <c r="G206" s="82" t="s">
        <v>499</v>
      </c>
    </row>
    <row r="207" spans="2:7" x14ac:dyDescent="0.2">
      <c r="B207" s="89" t="s">
        <v>426</v>
      </c>
      <c r="C207" s="82" t="s">
        <v>277</v>
      </c>
      <c r="D207" s="85" t="s">
        <v>184</v>
      </c>
      <c r="E207" s="85" t="s">
        <v>550</v>
      </c>
      <c r="F207" s="82" t="s">
        <v>499</v>
      </c>
      <c r="G207" s="82" t="s">
        <v>499</v>
      </c>
    </row>
    <row r="208" spans="2:7" x14ac:dyDescent="0.2">
      <c r="B208" s="89" t="s">
        <v>427</v>
      </c>
      <c r="C208" s="82" t="s">
        <v>278</v>
      </c>
      <c r="D208" s="85" t="s">
        <v>187</v>
      </c>
      <c r="E208" s="85" t="s">
        <v>543</v>
      </c>
      <c r="F208" s="82" t="s">
        <v>500</v>
      </c>
      <c r="G208" s="82" t="s">
        <v>500</v>
      </c>
    </row>
    <row r="209" spans="2:7" x14ac:dyDescent="0.2">
      <c r="B209" s="89" t="s">
        <v>428</v>
      </c>
      <c r="C209" s="82" t="s">
        <v>279</v>
      </c>
      <c r="D209" s="85" t="s">
        <v>187</v>
      </c>
      <c r="E209" s="85" t="s">
        <v>543</v>
      </c>
      <c r="F209" s="82" t="s">
        <v>500</v>
      </c>
      <c r="G209" s="82" t="s">
        <v>500</v>
      </c>
    </row>
    <row r="210" spans="2:7" x14ac:dyDescent="0.2">
      <c r="B210" s="89" t="s">
        <v>429</v>
      </c>
      <c r="C210" s="82" t="s">
        <v>272</v>
      </c>
      <c r="D210" s="85" t="s">
        <v>187</v>
      </c>
      <c r="E210" s="85" t="s">
        <v>543</v>
      </c>
      <c r="F210" s="82" t="s">
        <v>500</v>
      </c>
      <c r="G210" s="82" t="s">
        <v>500</v>
      </c>
    </row>
    <row r="211" spans="2:7" x14ac:dyDescent="0.2">
      <c r="B211" s="89" t="s">
        <v>430</v>
      </c>
      <c r="C211" s="82" t="s">
        <v>273</v>
      </c>
      <c r="D211" s="85" t="s">
        <v>187</v>
      </c>
      <c r="E211" s="85" t="s">
        <v>543</v>
      </c>
      <c r="F211" s="82" t="s">
        <v>500</v>
      </c>
      <c r="G211" s="82" t="s">
        <v>500</v>
      </c>
    </row>
    <row r="212" spans="2:7" x14ac:dyDescent="0.2">
      <c r="B212" s="89" t="s">
        <v>431</v>
      </c>
      <c r="C212" s="82" t="s">
        <v>274</v>
      </c>
      <c r="D212" s="85" t="s">
        <v>187</v>
      </c>
      <c r="E212" s="85" t="s">
        <v>543</v>
      </c>
      <c r="F212" s="82" t="s">
        <v>500</v>
      </c>
      <c r="G212" s="82" t="s">
        <v>500</v>
      </c>
    </row>
    <row r="213" spans="2:7" x14ac:dyDescent="0.2">
      <c r="B213" s="89" t="s">
        <v>432</v>
      </c>
      <c r="C213" s="82" t="s">
        <v>275</v>
      </c>
      <c r="D213" s="85" t="s">
        <v>187</v>
      </c>
      <c r="E213" s="85" t="s">
        <v>543</v>
      </c>
      <c r="F213" s="82" t="s">
        <v>500</v>
      </c>
      <c r="G213" s="82" t="s">
        <v>500</v>
      </c>
    </row>
    <row r="214" spans="2:7" x14ac:dyDescent="0.2">
      <c r="B214" s="89" t="s">
        <v>433</v>
      </c>
      <c r="C214" s="82" t="s">
        <v>276</v>
      </c>
      <c r="D214" s="85" t="s">
        <v>187</v>
      </c>
      <c r="E214" s="85" t="s">
        <v>543</v>
      </c>
      <c r="F214" s="82" t="s">
        <v>500</v>
      </c>
      <c r="G214" s="82" t="s">
        <v>500</v>
      </c>
    </row>
    <row r="215" spans="2:7" x14ac:dyDescent="0.2">
      <c r="B215" s="89" t="s">
        <v>434</v>
      </c>
      <c r="C215" s="82" t="s">
        <v>277</v>
      </c>
      <c r="D215" s="85" t="s">
        <v>187</v>
      </c>
      <c r="E215" s="85" t="s">
        <v>543</v>
      </c>
      <c r="F215" s="82" t="s">
        <v>500</v>
      </c>
      <c r="G215" s="82" t="s">
        <v>500</v>
      </c>
    </row>
    <row r="216" spans="2:7" x14ac:dyDescent="0.2">
      <c r="B216" s="89" t="s">
        <v>280</v>
      </c>
      <c r="C216" s="82" t="s">
        <v>281</v>
      </c>
      <c r="D216" s="85" t="s">
        <v>187</v>
      </c>
      <c r="E216" s="85" t="s">
        <v>543</v>
      </c>
      <c r="F216" s="82" t="s">
        <v>545</v>
      </c>
      <c r="G216" s="82" t="s">
        <v>513</v>
      </c>
    </row>
    <row r="217" spans="2:7" x14ac:dyDescent="0.2">
      <c r="B217" s="89" t="s">
        <v>282</v>
      </c>
      <c r="C217" s="82" t="s">
        <v>283</v>
      </c>
      <c r="D217" s="85" t="s">
        <v>184</v>
      </c>
      <c r="E217" s="85" t="s">
        <v>550</v>
      </c>
      <c r="F217" s="82" t="s">
        <v>501</v>
      </c>
      <c r="G217" s="82" t="s">
        <v>501</v>
      </c>
    </row>
    <row r="218" spans="2:7" x14ac:dyDescent="0.2">
      <c r="B218" s="89" t="s">
        <v>435</v>
      </c>
      <c r="C218" s="82" t="s">
        <v>284</v>
      </c>
      <c r="D218" s="85" t="s">
        <v>184</v>
      </c>
      <c r="E218" s="85" t="s">
        <v>550</v>
      </c>
      <c r="F218" s="82" t="s">
        <v>206</v>
      </c>
      <c r="G218" s="82" t="s">
        <v>206</v>
      </c>
    </row>
    <row r="219" spans="2:7" x14ac:dyDescent="0.2">
      <c r="B219" s="89" t="s">
        <v>436</v>
      </c>
      <c r="C219" s="82" t="s">
        <v>285</v>
      </c>
      <c r="D219" s="85" t="s">
        <v>184</v>
      </c>
      <c r="E219" s="85" t="s">
        <v>550</v>
      </c>
      <c r="F219" s="82" t="s">
        <v>206</v>
      </c>
      <c r="G219" s="82" t="s">
        <v>206</v>
      </c>
    </row>
    <row r="220" spans="2:7" x14ac:dyDescent="0.2">
      <c r="B220" s="89" t="s">
        <v>437</v>
      </c>
      <c r="C220" s="82" t="s">
        <v>286</v>
      </c>
      <c r="D220" s="85" t="s">
        <v>184</v>
      </c>
      <c r="E220" s="85" t="s">
        <v>550</v>
      </c>
      <c r="F220" s="82" t="s">
        <v>206</v>
      </c>
      <c r="G220" s="82" t="s">
        <v>514</v>
      </c>
    </row>
    <row r="221" spans="2:7" x14ac:dyDescent="0.2">
      <c r="B221" s="89" t="s">
        <v>287</v>
      </c>
      <c r="C221" s="82" t="s">
        <v>288</v>
      </c>
      <c r="D221" s="85" t="s">
        <v>187</v>
      </c>
      <c r="E221" s="85" t="s">
        <v>543</v>
      </c>
      <c r="F221" s="82" t="s">
        <v>517</v>
      </c>
      <c r="G221" s="82" t="s">
        <v>547</v>
      </c>
    </row>
    <row r="222" spans="2:7" x14ac:dyDescent="0.2">
      <c r="B222" s="89" t="s">
        <v>438</v>
      </c>
      <c r="C222" s="82" t="s">
        <v>289</v>
      </c>
      <c r="D222" s="85" t="s">
        <v>184</v>
      </c>
      <c r="E222" s="85" t="s">
        <v>550</v>
      </c>
      <c r="F222" s="82" t="s">
        <v>557</v>
      </c>
      <c r="G222" s="82" t="s">
        <v>515</v>
      </c>
    </row>
    <row r="223" spans="2:7" x14ac:dyDescent="0.2">
      <c r="B223" s="89" t="s">
        <v>439</v>
      </c>
      <c r="C223" s="82" t="s">
        <v>290</v>
      </c>
      <c r="D223" s="85" t="s">
        <v>184</v>
      </c>
      <c r="E223" s="85" t="s">
        <v>550</v>
      </c>
      <c r="F223" s="82" t="s">
        <v>557</v>
      </c>
      <c r="G223" s="82" t="s">
        <v>515</v>
      </c>
    </row>
    <row r="224" spans="2:7" x14ac:dyDescent="0.2">
      <c r="B224" s="89" t="s">
        <v>440</v>
      </c>
      <c r="C224" s="82" t="s">
        <v>291</v>
      </c>
      <c r="D224" s="85" t="s">
        <v>184</v>
      </c>
      <c r="E224" s="85" t="s">
        <v>550</v>
      </c>
      <c r="F224" s="82" t="s">
        <v>557</v>
      </c>
      <c r="G224" s="82" t="s">
        <v>515</v>
      </c>
    </row>
    <row r="225" spans="2:7" x14ac:dyDescent="0.2">
      <c r="B225" s="89" t="s">
        <v>441</v>
      </c>
      <c r="C225" s="82" t="s">
        <v>292</v>
      </c>
      <c r="D225" s="85" t="s">
        <v>184</v>
      </c>
      <c r="E225" s="85" t="s">
        <v>550</v>
      </c>
      <c r="F225" s="82" t="s">
        <v>557</v>
      </c>
      <c r="G225" s="82" t="s">
        <v>193</v>
      </c>
    </row>
    <row r="226" spans="2:7" x14ac:dyDescent="0.2">
      <c r="B226" s="89" t="s">
        <v>442</v>
      </c>
      <c r="C226" s="82" t="s">
        <v>293</v>
      </c>
      <c r="D226" s="85" t="s">
        <v>184</v>
      </c>
      <c r="E226" s="85" t="s">
        <v>550</v>
      </c>
      <c r="F226" s="82" t="s">
        <v>557</v>
      </c>
      <c r="G226" s="82" t="s">
        <v>193</v>
      </c>
    </row>
    <row r="227" spans="2:7" x14ac:dyDescent="0.2">
      <c r="B227" s="89" t="s">
        <v>443</v>
      </c>
      <c r="C227" s="82" t="s">
        <v>294</v>
      </c>
      <c r="D227" s="85" t="s">
        <v>184</v>
      </c>
      <c r="E227" s="85" t="s">
        <v>550</v>
      </c>
      <c r="F227" s="82" t="s">
        <v>557</v>
      </c>
      <c r="G227" s="82" t="s">
        <v>193</v>
      </c>
    </row>
    <row r="228" spans="2:7" x14ac:dyDescent="0.2">
      <c r="B228" s="89" t="s">
        <v>444</v>
      </c>
      <c r="C228" s="82" t="s">
        <v>295</v>
      </c>
      <c r="D228" s="85" t="s">
        <v>184</v>
      </c>
      <c r="E228" s="85" t="s">
        <v>550</v>
      </c>
      <c r="F228" s="82" t="s">
        <v>557</v>
      </c>
      <c r="G228" s="82" t="s">
        <v>193</v>
      </c>
    </row>
    <row r="229" spans="2:7" x14ac:dyDescent="0.2">
      <c r="B229" s="89" t="s">
        <v>445</v>
      </c>
      <c r="C229" s="82" t="s">
        <v>296</v>
      </c>
      <c r="D229" s="85" t="s">
        <v>187</v>
      </c>
      <c r="E229" s="85" t="s">
        <v>543</v>
      </c>
      <c r="F229" s="82" t="s">
        <v>566</v>
      </c>
      <c r="G229" s="82" t="s">
        <v>194</v>
      </c>
    </row>
    <row r="230" spans="2:7" x14ac:dyDescent="0.2">
      <c r="B230" s="89" t="s">
        <v>446</v>
      </c>
      <c r="C230" s="82" t="s">
        <v>297</v>
      </c>
      <c r="D230" s="85" t="s">
        <v>184</v>
      </c>
      <c r="E230" s="85" t="s">
        <v>550</v>
      </c>
      <c r="F230" s="82" t="s">
        <v>557</v>
      </c>
      <c r="G230" s="82" t="s">
        <v>195</v>
      </c>
    </row>
    <row r="231" spans="2:7" x14ac:dyDescent="0.2">
      <c r="B231" s="89" t="s">
        <v>447</v>
      </c>
      <c r="C231" s="82" t="s">
        <v>298</v>
      </c>
      <c r="D231" s="85" t="s">
        <v>187</v>
      </c>
      <c r="E231" s="85" t="s">
        <v>543</v>
      </c>
      <c r="F231" s="82" t="s">
        <v>565</v>
      </c>
      <c r="G231" s="82" t="s">
        <v>516</v>
      </c>
    </row>
    <row r="232" spans="2:7" x14ac:dyDescent="0.2">
      <c r="B232" s="89" t="s">
        <v>448</v>
      </c>
      <c r="C232" s="82" t="s">
        <v>299</v>
      </c>
      <c r="D232" s="85" t="s">
        <v>184</v>
      </c>
      <c r="E232" s="85" t="s">
        <v>550</v>
      </c>
      <c r="F232" s="82" t="s">
        <v>557</v>
      </c>
      <c r="G232" s="82" t="s">
        <v>196</v>
      </c>
    </row>
    <row r="233" spans="2:7" x14ac:dyDescent="0.2">
      <c r="B233" s="89" t="s">
        <v>449</v>
      </c>
      <c r="C233" s="82" t="s">
        <v>300</v>
      </c>
      <c r="D233" s="85" t="s">
        <v>184</v>
      </c>
      <c r="E233" s="85" t="s">
        <v>550</v>
      </c>
      <c r="F233" s="82" t="s">
        <v>557</v>
      </c>
      <c r="G233" s="82" t="s">
        <v>558</v>
      </c>
    </row>
    <row r="234" spans="2:7" x14ac:dyDescent="0.2">
      <c r="B234" s="89" t="s">
        <v>450</v>
      </c>
      <c r="C234" s="82" t="s">
        <v>301</v>
      </c>
      <c r="D234" s="85" t="s">
        <v>184</v>
      </c>
      <c r="E234" s="85" t="s">
        <v>550</v>
      </c>
      <c r="F234" s="82" t="s">
        <v>557</v>
      </c>
      <c r="G234" s="82" t="s">
        <v>558</v>
      </c>
    </row>
    <row r="235" spans="2:7" x14ac:dyDescent="0.2">
      <c r="B235" s="89" t="s">
        <v>451</v>
      </c>
      <c r="C235" s="82" t="s">
        <v>302</v>
      </c>
      <c r="D235" s="85" t="s">
        <v>184</v>
      </c>
      <c r="E235" s="85" t="s">
        <v>550</v>
      </c>
      <c r="F235" s="82" t="s">
        <v>559</v>
      </c>
      <c r="G235" s="82" t="s">
        <v>197</v>
      </c>
    </row>
    <row r="236" spans="2:7" x14ac:dyDescent="0.2">
      <c r="B236" s="89" t="s">
        <v>452</v>
      </c>
      <c r="C236" s="82" t="s">
        <v>303</v>
      </c>
      <c r="D236" s="85" t="s">
        <v>184</v>
      </c>
      <c r="E236" s="85" t="s">
        <v>550</v>
      </c>
      <c r="F236" s="82" t="s">
        <v>559</v>
      </c>
      <c r="G236" s="82" t="s">
        <v>197</v>
      </c>
    </row>
    <row r="237" spans="2:7" x14ac:dyDescent="0.2">
      <c r="B237" s="89" t="s">
        <v>453</v>
      </c>
      <c r="C237" s="82" t="s">
        <v>304</v>
      </c>
      <c r="D237" s="85" t="s">
        <v>184</v>
      </c>
      <c r="E237" s="85" t="s">
        <v>550</v>
      </c>
      <c r="F237" s="82" t="s">
        <v>559</v>
      </c>
      <c r="G237" s="82" t="s">
        <v>197</v>
      </c>
    </row>
    <row r="238" spans="2:7" x14ac:dyDescent="0.2">
      <c r="B238" s="89" t="s">
        <v>454</v>
      </c>
      <c r="C238" s="82" t="s">
        <v>305</v>
      </c>
      <c r="D238" s="85" t="s">
        <v>184</v>
      </c>
      <c r="E238" s="85" t="s">
        <v>550</v>
      </c>
      <c r="F238" s="82" t="s">
        <v>559</v>
      </c>
      <c r="G238" s="82" t="s">
        <v>197</v>
      </c>
    </row>
    <row r="239" spans="2:7" x14ac:dyDescent="0.2">
      <c r="B239" s="89" t="s">
        <v>455</v>
      </c>
      <c r="C239" s="82" t="s">
        <v>306</v>
      </c>
      <c r="D239" s="85" t="s">
        <v>184</v>
      </c>
      <c r="E239" s="85" t="s">
        <v>550</v>
      </c>
      <c r="F239" s="82" t="s">
        <v>559</v>
      </c>
      <c r="G239" s="82" t="s">
        <v>197</v>
      </c>
    </row>
    <row r="240" spans="2:7" x14ac:dyDescent="0.2">
      <c r="B240" s="89" t="s">
        <v>456</v>
      </c>
      <c r="C240" s="82" t="s">
        <v>307</v>
      </c>
      <c r="D240" s="85" t="s">
        <v>184</v>
      </c>
      <c r="E240" s="85" t="s">
        <v>550</v>
      </c>
      <c r="F240" s="82" t="s">
        <v>559</v>
      </c>
      <c r="G240" s="82" t="s">
        <v>197</v>
      </c>
    </row>
    <row r="241" spans="2:7" x14ac:dyDescent="0.2">
      <c r="B241" s="89" t="s">
        <v>457</v>
      </c>
      <c r="C241" s="82" t="s">
        <v>308</v>
      </c>
      <c r="D241" s="85" t="s">
        <v>184</v>
      </c>
      <c r="E241" s="85" t="s">
        <v>550</v>
      </c>
      <c r="F241" s="82" t="s">
        <v>559</v>
      </c>
      <c r="G241" s="82" t="s">
        <v>197</v>
      </c>
    </row>
    <row r="242" spans="2:7" x14ac:dyDescent="0.2">
      <c r="B242" s="89" t="s">
        <v>458</v>
      </c>
      <c r="C242" s="82" t="s">
        <v>309</v>
      </c>
      <c r="D242" s="85" t="s">
        <v>184</v>
      </c>
      <c r="E242" s="85" t="s">
        <v>550</v>
      </c>
      <c r="F242" s="82" t="s">
        <v>559</v>
      </c>
      <c r="G242" s="82" t="s">
        <v>197</v>
      </c>
    </row>
    <row r="243" spans="2:7" x14ac:dyDescent="0.2">
      <c r="B243" s="89" t="s">
        <v>459</v>
      </c>
      <c r="C243" s="82" t="s">
        <v>310</v>
      </c>
      <c r="D243" s="85" t="s">
        <v>184</v>
      </c>
      <c r="E243" s="85" t="s">
        <v>550</v>
      </c>
      <c r="F243" s="82" t="s">
        <v>559</v>
      </c>
      <c r="G243" s="82" t="s">
        <v>197</v>
      </c>
    </row>
    <row r="244" spans="2:7" x14ac:dyDescent="0.2">
      <c r="B244" s="89" t="s">
        <v>311</v>
      </c>
      <c r="C244" s="82" t="s">
        <v>312</v>
      </c>
      <c r="D244" s="85" t="s">
        <v>184</v>
      </c>
      <c r="E244" s="85" t="s">
        <v>550</v>
      </c>
      <c r="F244" s="82" t="s">
        <v>198</v>
      </c>
      <c r="G244" s="82" t="s">
        <v>198</v>
      </c>
    </row>
    <row r="245" spans="2:7" x14ac:dyDescent="0.2">
      <c r="B245" s="89" t="s">
        <v>313</v>
      </c>
      <c r="C245" s="82" t="s">
        <v>314</v>
      </c>
      <c r="D245" s="85" t="s">
        <v>187</v>
      </c>
      <c r="E245" s="85" t="s">
        <v>543</v>
      </c>
      <c r="F245" s="82" t="s">
        <v>517</v>
      </c>
      <c r="G245" s="82" t="s">
        <v>518</v>
      </c>
    </row>
    <row r="246" spans="2:7" x14ac:dyDescent="0.2">
      <c r="B246" s="89" t="s">
        <v>315</v>
      </c>
      <c r="C246" s="82" t="s">
        <v>316</v>
      </c>
      <c r="D246" s="85" t="s">
        <v>184</v>
      </c>
      <c r="E246" s="85" t="s">
        <v>550</v>
      </c>
      <c r="F246" s="82" t="s">
        <v>519</v>
      </c>
      <c r="G246" s="82" t="s">
        <v>519</v>
      </c>
    </row>
    <row r="247" spans="2:7" x14ac:dyDescent="0.2">
      <c r="B247" s="89" t="s">
        <v>317</v>
      </c>
      <c r="C247" s="82" t="s">
        <v>318</v>
      </c>
      <c r="D247" s="85" t="s">
        <v>187</v>
      </c>
      <c r="E247" s="85" t="s">
        <v>543</v>
      </c>
      <c r="F247" s="82" t="s">
        <v>199</v>
      </c>
      <c r="G247" s="82" t="s">
        <v>200</v>
      </c>
    </row>
    <row r="248" spans="2:7" x14ac:dyDescent="0.2">
      <c r="B248" s="89" t="s">
        <v>319</v>
      </c>
      <c r="C248" s="82" t="s">
        <v>320</v>
      </c>
      <c r="D248" s="85" t="s">
        <v>187</v>
      </c>
      <c r="E248" s="85" t="s">
        <v>543</v>
      </c>
      <c r="F248" s="82" t="s">
        <v>199</v>
      </c>
      <c r="G248" s="82" t="s">
        <v>201</v>
      </c>
    </row>
    <row r="249" spans="2:7" x14ac:dyDescent="0.2">
      <c r="B249" s="89" t="s">
        <v>321</v>
      </c>
      <c r="C249" s="82" t="s">
        <v>322</v>
      </c>
      <c r="D249" s="85" t="s">
        <v>187</v>
      </c>
      <c r="E249" s="85" t="s">
        <v>543</v>
      </c>
      <c r="F249" s="82" t="s">
        <v>199</v>
      </c>
      <c r="G249" s="82" t="s">
        <v>202</v>
      </c>
    </row>
    <row r="250" spans="2:7" x14ac:dyDescent="0.2">
      <c r="B250" s="89" t="s">
        <v>460</v>
      </c>
      <c r="C250" s="82" t="s">
        <v>323</v>
      </c>
      <c r="D250" s="85">
        <v>6</v>
      </c>
      <c r="E250" s="85" t="s">
        <v>203</v>
      </c>
      <c r="F250" s="82" t="s">
        <v>203</v>
      </c>
      <c r="G250" s="82" t="s">
        <v>203</v>
      </c>
    </row>
    <row r="251" spans="2:7" x14ac:dyDescent="0.2">
      <c r="B251" s="89" t="s">
        <v>461</v>
      </c>
      <c r="C251" s="82" t="s">
        <v>324</v>
      </c>
      <c r="D251" s="85">
        <v>6</v>
      </c>
      <c r="E251" s="85" t="s">
        <v>203</v>
      </c>
      <c r="F251" s="82" t="s">
        <v>203</v>
      </c>
      <c r="G251" s="82" t="s">
        <v>203</v>
      </c>
    </row>
    <row r="252" spans="2:7" x14ac:dyDescent="0.2">
      <c r="B252" s="89" t="s">
        <v>462</v>
      </c>
      <c r="C252" s="82" t="s">
        <v>325</v>
      </c>
      <c r="D252" s="85">
        <v>6</v>
      </c>
      <c r="E252" s="85" t="s">
        <v>203</v>
      </c>
      <c r="F252" s="82" t="s">
        <v>203</v>
      </c>
      <c r="G252" s="82" t="s">
        <v>203</v>
      </c>
    </row>
    <row r="253" spans="2:7" x14ac:dyDescent="0.2">
      <c r="B253" s="89" t="s">
        <v>463</v>
      </c>
      <c r="C253" s="82" t="s">
        <v>326</v>
      </c>
      <c r="D253" s="85">
        <v>6</v>
      </c>
      <c r="E253" s="85" t="s">
        <v>203</v>
      </c>
      <c r="F253" s="82" t="s">
        <v>203</v>
      </c>
      <c r="G253" s="82" t="s">
        <v>203</v>
      </c>
    </row>
    <row r="254" spans="2:7" x14ac:dyDescent="0.2">
      <c r="B254" s="89" t="s">
        <v>464</v>
      </c>
      <c r="C254" s="82" t="s">
        <v>327</v>
      </c>
      <c r="D254" s="85">
        <v>6</v>
      </c>
      <c r="E254" s="85" t="s">
        <v>203</v>
      </c>
      <c r="F254" s="82" t="s">
        <v>203</v>
      </c>
      <c r="G254" s="82" t="s">
        <v>203</v>
      </c>
    </row>
    <row r="255" spans="2:7" x14ac:dyDescent="0.2">
      <c r="B255" s="89" t="s">
        <v>465</v>
      </c>
      <c r="C255" s="82" t="s">
        <v>328</v>
      </c>
      <c r="D255" s="85">
        <v>6</v>
      </c>
      <c r="E255" s="85" t="s">
        <v>203</v>
      </c>
      <c r="F255" s="82" t="s">
        <v>203</v>
      </c>
      <c r="G255" s="82" t="s">
        <v>203</v>
      </c>
    </row>
    <row r="256" spans="2:7" x14ac:dyDescent="0.2">
      <c r="B256" s="89" t="s">
        <v>466</v>
      </c>
      <c r="C256" s="82" t="s">
        <v>329</v>
      </c>
      <c r="D256" s="85">
        <v>6</v>
      </c>
      <c r="E256" s="85" t="s">
        <v>203</v>
      </c>
      <c r="F256" s="82" t="s">
        <v>203</v>
      </c>
      <c r="G256" s="82" t="s">
        <v>203</v>
      </c>
    </row>
    <row r="257" spans="2:7" x14ac:dyDescent="0.2">
      <c r="B257" s="89" t="s">
        <v>467</v>
      </c>
      <c r="C257" s="82" t="s">
        <v>330</v>
      </c>
      <c r="D257" s="85">
        <v>6</v>
      </c>
      <c r="E257" s="85" t="s">
        <v>204</v>
      </c>
      <c r="F257" s="82" t="s">
        <v>204</v>
      </c>
      <c r="G257" s="82" t="s">
        <v>204</v>
      </c>
    </row>
    <row r="258" spans="2:7" x14ac:dyDescent="0.2">
      <c r="B258" s="89" t="s">
        <v>468</v>
      </c>
      <c r="C258" s="82" t="s">
        <v>331</v>
      </c>
      <c r="D258" s="85">
        <v>6</v>
      </c>
      <c r="E258" s="85" t="s">
        <v>204</v>
      </c>
      <c r="F258" s="82" t="s">
        <v>204</v>
      </c>
      <c r="G258" s="82" t="s">
        <v>204</v>
      </c>
    </row>
    <row r="259" spans="2:7" x14ac:dyDescent="0.2">
      <c r="B259" s="89" t="s">
        <v>469</v>
      </c>
      <c r="C259" s="82" t="s">
        <v>332</v>
      </c>
      <c r="D259" s="85">
        <v>6</v>
      </c>
      <c r="E259" s="85" t="s">
        <v>204</v>
      </c>
      <c r="F259" s="82" t="s">
        <v>204</v>
      </c>
      <c r="G259" s="82" t="s">
        <v>204</v>
      </c>
    </row>
    <row r="260" spans="2:7" x14ac:dyDescent="0.2">
      <c r="B260" s="89" t="s">
        <v>470</v>
      </c>
      <c r="C260" s="82" t="s">
        <v>333</v>
      </c>
      <c r="D260" s="85">
        <v>6</v>
      </c>
      <c r="E260" s="85" t="s">
        <v>204</v>
      </c>
      <c r="F260" s="82" t="s">
        <v>204</v>
      </c>
      <c r="G260" s="82" t="s">
        <v>204</v>
      </c>
    </row>
    <row r="261" spans="2:7" x14ac:dyDescent="0.2">
      <c r="B261" s="89" t="s">
        <v>471</v>
      </c>
      <c r="C261" s="82" t="s">
        <v>334</v>
      </c>
      <c r="D261" s="85">
        <v>6</v>
      </c>
      <c r="E261" s="85" t="s">
        <v>204</v>
      </c>
      <c r="F261" s="82" t="s">
        <v>204</v>
      </c>
      <c r="G261" s="82" t="s">
        <v>204</v>
      </c>
    </row>
    <row r="262" spans="2:7" x14ac:dyDescent="0.2">
      <c r="B262" s="89" t="s">
        <v>472</v>
      </c>
      <c r="C262" s="82" t="s">
        <v>335</v>
      </c>
      <c r="D262" s="85">
        <v>6</v>
      </c>
      <c r="E262" s="85" t="s">
        <v>204</v>
      </c>
      <c r="F262" s="82" t="s">
        <v>204</v>
      </c>
      <c r="G262" s="82" t="s">
        <v>204</v>
      </c>
    </row>
    <row r="263" spans="2:7" x14ac:dyDescent="0.2">
      <c r="B263" s="89" t="s">
        <v>473</v>
      </c>
      <c r="C263" s="82" t="s">
        <v>336</v>
      </c>
      <c r="D263" s="85">
        <v>6</v>
      </c>
      <c r="E263" s="85" t="s">
        <v>204</v>
      </c>
      <c r="F263" s="82" t="s">
        <v>204</v>
      </c>
      <c r="G263" s="82" t="s">
        <v>204</v>
      </c>
    </row>
    <row r="264" spans="2:7" x14ac:dyDescent="0.2">
      <c r="B264" s="89" t="s">
        <v>474</v>
      </c>
      <c r="C264" s="82" t="s">
        <v>337</v>
      </c>
      <c r="D264" s="85">
        <v>6</v>
      </c>
      <c r="E264" s="85" t="s">
        <v>204</v>
      </c>
      <c r="F264" s="82" t="s">
        <v>204</v>
      </c>
      <c r="G264" s="82" t="s">
        <v>204</v>
      </c>
    </row>
    <row r="265" spans="2:7" x14ac:dyDescent="0.2">
      <c r="B265" s="89" t="s">
        <v>475</v>
      </c>
      <c r="C265" s="82" t="s">
        <v>329</v>
      </c>
      <c r="D265" s="85">
        <v>6</v>
      </c>
      <c r="E265" s="85" t="s">
        <v>204</v>
      </c>
      <c r="F265" s="82" t="s">
        <v>204</v>
      </c>
      <c r="G265" s="82" t="s">
        <v>204</v>
      </c>
    </row>
    <row r="266" spans="2:7" x14ac:dyDescent="0.2">
      <c r="B266" s="89" t="s">
        <v>476</v>
      </c>
      <c r="C266" s="82" t="s">
        <v>338</v>
      </c>
      <c r="D266" s="85">
        <v>6</v>
      </c>
      <c r="E266" s="85" t="s">
        <v>205</v>
      </c>
      <c r="F266" s="82" t="s">
        <v>205</v>
      </c>
      <c r="G266" s="82" t="s">
        <v>205</v>
      </c>
    </row>
    <row r="267" spans="2:7" x14ac:dyDescent="0.2">
      <c r="B267" s="89" t="s">
        <v>477</v>
      </c>
      <c r="C267" s="82" t="s">
        <v>339</v>
      </c>
      <c r="D267" s="85">
        <v>6</v>
      </c>
      <c r="E267" s="85" t="s">
        <v>205</v>
      </c>
      <c r="F267" s="82" t="s">
        <v>205</v>
      </c>
      <c r="G267" s="82" t="s">
        <v>205</v>
      </c>
    </row>
    <row r="268" spans="2:7" x14ac:dyDescent="0.2">
      <c r="B268" s="89" t="s">
        <v>478</v>
      </c>
      <c r="C268" s="82" t="s">
        <v>340</v>
      </c>
      <c r="D268" s="85">
        <v>6</v>
      </c>
      <c r="E268" s="85" t="s">
        <v>206</v>
      </c>
      <c r="F268" s="82" t="s">
        <v>206</v>
      </c>
      <c r="G268" s="82" t="s">
        <v>206</v>
      </c>
    </row>
    <row r="269" spans="2:7" x14ac:dyDescent="0.2">
      <c r="B269" s="89" t="s">
        <v>479</v>
      </c>
      <c r="C269" s="82" t="s">
        <v>341</v>
      </c>
      <c r="D269" s="85">
        <v>6</v>
      </c>
      <c r="E269" s="85" t="s">
        <v>206</v>
      </c>
      <c r="F269" s="82" t="s">
        <v>206</v>
      </c>
      <c r="G269" s="82" t="s">
        <v>206</v>
      </c>
    </row>
    <row r="270" spans="2:7" x14ac:dyDescent="0.2">
      <c r="B270" s="89" t="s">
        <v>480</v>
      </c>
      <c r="C270" s="82" t="s">
        <v>342</v>
      </c>
      <c r="D270" s="85">
        <v>6</v>
      </c>
      <c r="E270" s="85" t="s">
        <v>206</v>
      </c>
      <c r="F270" s="82" t="s">
        <v>206</v>
      </c>
      <c r="G270" s="82" t="s">
        <v>206</v>
      </c>
    </row>
    <row r="271" spans="2:7" x14ac:dyDescent="0.2">
      <c r="B271" s="89" t="s">
        <v>481</v>
      </c>
      <c r="C271" s="82" t="s">
        <v>343</v>
      </c>
      <c r="D271" s="85">
        <v>6</v>
      </c>
      <c r="E271" s="85" t="s">
        <v>502</v>
      </c>
      <c r="F271" s="82" t="s">
        <v>502</v>
      </c>
      <c r="G271" s="82" t="s">
        <v>502</v>
      </c>
    </row>
    <row r="272" spans="2:7" x14ac:dyDescent="0.2">
      <c r="B272" s="89" t="s">
        <v>482</v>
      </c>
      <c r="C272" s="82" t="s">
        <v>303</v>
      </c>
      <c r="D272" s="85">
        <v>6</v>
      </c>
      <c r="E272" s="85" t="s">
        <v>502</v>
      </c>
      <c r="F272" s="82" t="s">
        <v>502</v>
      </c>
      <c r="G272" s="82" t="s">
        <v>502</v>
      </c>
    </row>
    <row r="273" spans="2:7" x14ac:dyDescent="0.2">
      <c r="B273" s="89" t="s">
        <v>483</v>
      </c>
      <c r="C273" s="82" t="s">
        <v>344</v>
      </c>
      <c r="D273" s="85">
        <v>6</v>
      </c>
      <c r="E273" s="85" t="s">
        <v>502</v>
      </c>
      <c r="F273" s="82" t="s">
        <v>502</v>
      </c>
      <c r="G273" s="82" t="s">
        <v>502</v>
      </c>
    </row>
    <row r="274" spans="2:7" x14ac:dyDescent="0.2">
      <c r="B274" s="89" t="s">
        <v>484</v>
      </c>
      <c r="C274" s="82" t="s">
        <v>345</v>
      </c>
      <c r="D274" s="85">
        <v>6</v>
      </c>
      <c r="E274" s="85" t="s">
        <v>502</v>
      </c>
      <c r="F274" s="82" t="s">
        <v>502</v>
      </c>
      <c r="G274" s="82" t="s">
        <v>502</v>
      </c>
    </row>
    <row r="275" spans="2:7" x14ac:dyDescent="0.2">
      <c r="B275" s="89" t="s">
        <v>485</v>
      </c>
      <c r="C275" s="82" t="s">
        <v>346</v>
      </c>
      <c r="D275" s="85">
        <v>6</v>
      </c>
      <c r="E275" s="85" t="s">
        <v>502</v>
      </c>
      <c r="F275" s="82" t="s">
        <v>502</v>
      </c>
      <c r="G275" s="82" t="s">
        <v>502</v>
      </c>
    </row>
    <row r="276" spans="2:7" x14ac:dyDescent="0.2">
      <c r="B276" s="89" t="s">
        <v>486</v>
      </c>
      <c r="C276" s="82" t="s">
        <v>347</v>
      </c>
      <c r="D276" s="85">
        <v>6</v>
      </c>
      <c r="E276" s="85" t="s">
        <v>502</v>
      </c>
      <c r="F276" s="82" t="s">
        <v>502</v>
      </c>
      <c r="G276" s="82" t="s">
        <v>502</v>
      </c>
    </row>
    <row r="277" spans="2:7" x14ac:dyDescent="0.2">
      <c r="B277" s="89" t="s">
        <v>487</v>
      </c>
      <c r="C277" s="82" t="s">
        <v>308</v>
      </c>
      <c r="D277" s="85">
        <v>6</v>
      </c>
      <c r="E277" s="85" t="s">
        <v>502</v>
      </c>
      <c r="F277" s="82" t="s">
        <v>502</v>
      </c>
      <c r="G277" s="82" t="s">
        <v>502</v>
      </c>
    </row>
    <row r="278" spans="2:7" x14ac:dyDescent="0.2">
      <c r="B278" s="89" t="s">
        <v>488</v>
      </c>
      <c r="C278" s="82" t="s">
        <v>348</v>
      </c>
      <c r="D278" s="85">
        <v>6</v>
      </c>
      <c r="E278" s="85" t="s">
        <v>502</v>
      </c>
      <c r="F278" s="82" t="s">
        <v>502</v>
      </c>
      <c r="G278" s="82" t="s">
        <v>502</v>
      </c>
    </row>
    <row r="279" spans="2:7" x14ac:dyDescent="0.2">
      <c r="B279" s="89" t="s">
        <v>489</v>
      </c>
      <c r="C279" s="82" t="s">
        <v>349</v>
      </c>
      <c r="D279" s="85">
        <v>6</v>
      </c>
      <c r="E279" s="85" t="s">
        <v>502</v>
      </c>
      <c r="F279" s="82" t="s">
        <v>502</v>
      </c>
      <c r="G279" s="82" t="s">
        <v>502</v>
      </c>
    </row>
    <row r="280" spans="2:7" x14ac:dyDescent="0.2">
      <c r="B280" s="89" t="s">
        <v>490</v>
      </c>
      <c r="C280" s="82" t="s">
        <v>352</v>
      </c>
      <c r="D280" s="85">
        <v>6</v>
      </c>
      <c r="E280" s="85" t="s">
        <v>22</v>
      </c>
      <c r="F280" s="82" t="s">
        <v>22</v>
      </c>
      <c r="G280" s="82" t="s">
        <v>22</v>
      </c>
    </row>
    <row r="281" spans="2:7" x14ac:dyDescent="0.2">
      <c r="B281" s="89" t="s">
        <v>491</v>
      </c>
      <c r="C281" s="82" t="s">
        <v>353</v>
      </c>
      <c r="D281" s="85">
        <v>6</v>
      </c>
      <c r="E281" s="85" t="s">
        <v>22</v>
      </c>
      <c r="F281" s="82" t="s">
        <v>22</v>
      </c>
      <c r="G281" s="82" t="s">
        <v>22</v>
      </c>
    </row>
    <row r="282" spans="2:7" x14ac:dyDescent="0.2">
      <c r="B282" s="89" t="s">
        <v>492</v>
      </c>
      <c r="C282" s="82" t="s">
        <v>354</v>
      </c>
      <c r="D282" s="85">
        <v>6</v>
      </c>
      <c r="E282" s="85" t="s">
        <v>22</v>
      </c>
      <c r="F282" s="82" t="s">
        <v>22</v>
      </c>
      <c r="G282" s="82" t="s">
        <v>22</v>
      </c>
    </row>
    <row r="283" spans="2:7" x14ac:dyDescent="0.2">
      <c r="B283" s="89" t="s">
        <v>493</v>
      </c>
      <c r="C283" s="82" t="s">
        <v>355</v>
      </c>
      <c r="D283" s="85">
        <v>6</v>
      </c>
      <c r="E283" s="85" t="s">
        <v>22</v>
      </c>
      <c r="F283" s="82" t="s">
        <v>22</v>
      </c>
      <c r="G283" s="82" t="s">
        <v>22</v>
      </c>
    </row>
    <row r="284" spans="2:7" x14ac:dyDescent="0.2">
      <c r="B284" s="89" t="s">
        <v>494</v>
      </c>
      <c r="C284" s="82" t="s">
        <v>329</v>
      </c>
      <c r="D284" s="85">
        <v>6</v>
      </c>
      <c r="E284" s="85" t="s">
        <v>22</v>
      </c>
      <c r="F284" s="82" t="s">
        <v>22</v>
      </c>
      <c r="G284" s="82" t="s">
        <v>22</v>
      </c>
    </row>
    <row r="285" spans="2:7" x14ac:dyDescent="0.2">
      <c r="B285" s="89" t="s">
        <v>495</v>
      </c>
      <c r="C285" s="82" t="s">
        <v>356</v>
      </c>
      <c r="D285" s="85">
        <v>0</v>
      </c>
      <c r="E285" s="85" t="s">
        <v>207</v>
      </c>
      <c r="F285" s="82" t="s">
        <v>207</v>
      </c>
      <c r="G285" s="82" t="s">
        <v>207</v>
      </c>
    </row>
    <row r="286" spans="2:7" x14ac:dyDescent="0.2">
      <c r="B286" s="89" t="s">
        <v>496</v>
      </c>
      <c r="C286" s="82" t="s">
        <v>357</v>
      </c>
      <c r="D286" s="85">
        <v>0</v>
      </c>
      <c r="E286" s="85" t="s">
        <v>207</v>
      </c>
      <c r="F286" s="82" t="s">
        <v>207</v>
      </c>
      <c r="G286" s="82" t="s">
        <v>207</v>
      </c>
    </row>
    <row r="287" spans="2:7" x14ac:dyDescent="0.2">
      <c r="B287" s="89" t="s">
        <v>358</v>
      </c>
      <c r="C287" s="82" t="s">
        <v>359</v>
      </c>
      <c r="D287" s="85">
        <v>0</v>
      </c>
      <c r="E287" s="85" t="s">
        <v>503</v>
      </c>
      <c r="F287" s="82" t="s">
        <v>503</v>
      </c>
      <c r="G287" s="82" t="s">
        <v>503</v>
      </c>
    </row>
    <row r="288" spans="2:7" x14ac:dyDescent="0.2">
      <c r="B288" s="89" t="s">
        <v>360</v>
      </c>
      <c r="C288" s="82" t="s">
        <v>361</v>
      </c>
      <c r="D288" s="85">
        <v>0</v>
      </c>
      <c r="E288" s="85" t="s">
        <v>209</v>
      </c>
      <c r="F288" s="82" t="s">
        <v>209</v>
      </c>
      <c r="G288" s="82" t="s">
        <v>209</v>
      </c>
    </row>
    <row r="289" spans="2:7" x14ac:dyDescent="0.2">
      <c r="B289" s="89" t="s">
        <v>362</v>
      </c>
      <c r="C289" s="82" t="s">
        <v>363</v>
      </c>
      <c r="D289" s="85">
        <v>0</v>
      </c>
      <c r="E289" s="85" t="s">
        <v>25</v>
      </c>
      <c r="F289" s="82" t="s">
        <v>25</v>
      </c>
      <c r="G289" s="82" t="s">
        <v>25</v>
      </c>
    </row>
    <row r="290" spans="2:7" x14ac:dyDescent="0.2">
      <c r="B290" s="89" t="s">
        <v>364</v>
      </c>
      <c r="C290" s="82" t="s">
        <v>365</v>
      </c>
      <c r="D290" s="85">
        <v>6</v>
      </c>
      <c r="E290" s="85" t="s">
        <v>208</v>
      </c>
      <c r="F290" s="82" t="s">
        <v>208</v>
      </c>
      <c r="G290" s="82" t="s">
        <v>208</v>
      </c>
    </row>
    <row r="291" spans="2:7" x14ac:dyDescent="0.2">
      <c r="B291" s="89" t="s">
        <v>366</v>
      </c>
      <c r="C291" s="82" t="s">
        <v>367</v>
      </c>
      <c r="D291" s="85">
        <v>6</v>
      </c>
      <c r="E291" s="85" t="s">
        <v>208</v>
      </c>
      <c r="F291" s="82" t="s">
        <v>208</v>
      </c>
      <c r="G291" s="82" t="s">
        <v>208</v>
      </c>
    </row>
    <row r="292" spans="2:7" x14ac:dyDescent="0.2">
      <c r="B292" s="89" t="s">
        <v>368</v>
      </c>
      <c r="C292" s="82" t="s">
        <v>369</v>
      </c>
      <c r="D292" s="85">
        <v>6</v>
      </c>
      <c r="E292" s="85" t="s">
        <v>208</v>
      </c>
      <c r="F292" s="82" t="s">
        <v>208</v>
      </c>
      <c r="G292" s="82" t="s">
        <v>208</v>
      </c>
    </row>
    <row r="293" spans="2:7" x14ac:dyDescent="0.2">
      <c r="B293" s="89" t="s">
        <v>370</v>
      </c>
      <c r="C293" s="82" t="s">
        <v>371</v>
      </c>
      <c r="D293" s="85">
        <v>6</v>
      </c>
      <c r="E293" s="85" t="s">
        <v>22</v>
      </c>
      <c r="F293" s="82" t="s">
        <v>22</v>
      </c>
      <c r="G293" s="82" t="s">
        <v>22</v>
      </c>
    </row>
    <row r="294" spans="2:7" x14ac:dyDescent="0.2">
      <c r="B294" s="89" t="s">
        <v>372</v>
      </c>
      <c r="C294" s="82" t="s">
        <v>373</v>
      </c>
      <c r="D294" s="85">
        <v>7</v>
      </c>
      <c r="E294" s="85" t="s">
        <v>210</v>
      </c>
      <c r="F294" s="82" t="s">
        <v>210</v>
      </c>
      <c r="G294" s="82" t="s">
        <v>210</v>
      </c>
    </row>
    <row r="295" spans="2:7" x14ac:dyDescent="0.2">
      <c r="B295" s="89" t="s">
        <v>374</v>
      </c>
      <c r="C295" s="82" t="s">
        <v>375</v>
      </c>
      <c r="D295" s="85">
        <v>7</v>
      </c>
      <c r="E295" s="85" t="s">
        <v>210</v>
      </c>
      <c r="F295" s="82" t="s">
        <v>210</v>
      </c>
      <c r="G295" s="82" t="s">
        <v>210</v>
      </c>
    </row>
    <row r="296" spans="2:7" x14ac:dyDescent="0.2">
      <c r="B296" s="89" t="s">
        <v>376</v>
      </c>
      <c r="C296" s="82" t="s">
        <v>377</v>
      </c>
      <c r="D296" s="85">
        <v>7</v>
      </c>
      <c r="E296" s="85" t="s">
        <v>211</v>
      </c>
      <c r="F296" s="82" t="s">
        <v>211</v>
      </c>
      <c r="G296" s="82" t="s">
        <v>211</v>
      </c>
    </row>
    <row r="297" spans="2:7" x14ac:dyDescent="0.2">
      <c r="B297" s="89" t="s">
        <v>378</v>
      </c>
      <c r="C297" s="82" t="s">
        <v>379</v>
      </c>
      <c r="D297" s="85">
        <v>7</v>
      </c>
      <c r="E297" s="85" t="s">
        <v>504</v>
      </c>
      <c r="F297" s="82" t="s">
        <v>504</v>
      </c>
      <c r="G297" s="82" t="s">
        <v>504</v>
      </c>
    </row>
    <row r="298" spans="2:7" x14ac:dyDescent="0.2">
      <c r="B298" s="89" t="s">
        <v>380</v>
      </c>
      <c r="C298" s="82" t="s">
        <v>381</v>
      </c>
      <c r="D298" s="85">
        <v>7</v>
      </c>
      <c r="E298" s="85" t="s">
        <v>212</v>
      </c>
      <c r="F298" s="82" t="s">
        <v>212</v>
      </c>
      <c r="G298" s="82" t="s">
        <v>212</v>
      </c>
    </row>
    <row r="299" spans="2:7" x14ac:dyDescent="0.2">
      <c r="B299" s="89" t="s">
        <v>382</v>
      </c>
      <c r="C299" s="82" t="s">
        <v>383</v>
      </c>
      <c r="D299" s="85">
        <v>7</v>
      </c>
      <c r="E299" s="85" t="s">
        <v>213</v>
      </c>
      <c r="F299" s="82" t="s">
        <v>213</v>
      </c>
      <c r="G299" s="82" t="s">
        <v>213</v>
      </c>
    </row>
    <row r="300" spans="2:7" x14ac:dyDescent="0.2">
      <c r="B300" s="89" t="s">
        <v>384</v>
      </c>
      <c r="C300" s="82" t="s">
        <v>385</v>
      </c>
      <c r="D300" s="85">
        <v>7</v>
      </c>
      <c r="E300" s="85" t="s">
        <v>213</v>
      </c>
      <c r="F300" s="82" t="s">
        <v>213</v>
      </c>
      <c r="G300" s="82" t="s">
        <v>213</v>
      </c>
    </row>
    <row r="301" spans="2:7" x14ac:dyDescent="0.2">
      <c r="B301" s="89" t="s">
        <v>386</v>
      </c>
      <c r="C301" s="82" t="s">
        <v>387</v>
      </c>
      <c r="D301" s="85">
        <v>7</v>
      </c>
      <c r="E301" s="85" t="s">
        <v>212</v>
      </c>
      <c r="F301" s="82" t="s">
        <v>212</v>
      </c>
      <c r="G301" s="82" t="s">
        <v>212</v>
      </c>
    </row>
    <row r="304" spans="2:7" ht="12" x14ac:dyDescent="0.25">
      <c r="B304" s="109" t="s">
        <v>570</v>
      </c>
      <c r="C304" s="109"/>
    </row>
    <row r="305" spans="2:7" x14ac:dyDescent="0.2">
      <c r="B305" s="88" t="s">
        <v>178</v>
      </c>
      <c r="C305" s="82" t="s">
        <v>179</v>
      </c>
      <c r="D305" s="82" t="s">
        <v>180</v>
      </c>
      <c r="E305" s="85" t="s">
        <v>181</v>
      </c>
      <c r="F305" s="82" t="s">
        <v>182</v>
      </c>
      <c r="G305" s="82" t="s">
        <v>183</v>
      </c>
    </row>
    <row r="306" spans="2:7" x14ac:dyDescent="0.2">
      <c r="B306" s="89" t="s">
        <v>214</v>
      </c>
      <c r="C306" s="82" t="s">
        <v>215</v>
      </c>
      <c r="D306" s="85" t="s">
        <v>184</v>
      </c>
      <c r="E306" s="85" t="s">
        <v>185</v>
      </c>
      <c r="F306" s="82" t="s">
        <v>138</v>
      </c>
      <c r="G306" s="82" t="s">
        <v>138</v>
      </c>
    </row>
    <row r="307" spans="2:7" x14ac:dyDescent="0.2">
      <c r="B307" s="89" t="s">
        <v>216</v>
      </c>
      <c r="C307" s="82" t="s">
        <v>217</v>
      </c>
      <c r="D307" s="85" t="s">
        <v>184</v>
      </c>
      <c r="E307" s="85" t="s">
        <v>185</v>
      </c>
      <c r="F307" s="82" t="s">
        <v>103</v>
      </c>
      <c r="G307" s="82" t="s">
        <v>505</v>
      </c>
    </row>
    <row r="308" spans="2:7" x14ac:dyDescent="0.2">
      <c r="B308" s="89" t="s">
        <v>388</v>
      </c>
      <c r="C308" s="82" t="s">
        <v>218</v>
      </c>
      <c r="D308" s="85" t="s">
        <v>184</v>
      </c>
      <c r="E308" s="85" t="s">
        <v>185</v>
      </c>
      <c r="F308" s="82" t="s">
        <v>103</v>
      </c>
      <c r="G308" s="82" t="s">
        <v>548</v>
      </c>
    </row>
    <row r="309" spans="2:7" x14ac:dyDescent="0.2">
      <c r="B309" s="89" t="s">
        <v>219</v>
      </c>
      <c r="C309" s="82" t="s">
        <v>220</v>
      </c>
      <c r="D309" s="85" t="s">
        <v>184</v>
      </c>
      <c r="E309" s="85" t="s">
        <v>185</v>
      </c>
      <c r="F309" s="82" t="s">
        <v>103</v>
      </c>
      <c r="G309" s="82" t="s">
        <v>186</v>
      </c>
    </row>
    <row r="310" spans="2:7" x14ac:dyDescent="0.2">
      <c r="B310" s="89" t="s">
        <v>221</v>
      </c>
      <c r="C310" s="82" t="s">
        <v>222</v>
      </c>
      <c r="D310" s="85" t="s">
        <v>184</v>
      </c>
      <c r="E310" s="85" t="s">
        <v>185</v>
      </c>
      <c r="F310" s="82" t="s">
        <v>585</v>
      </c>
      <c r="G310" s="82" t="s">
        <v>585</v>
      </c>
    </row>
    <row r="311" spans="2:7" x14ac:dyDescent="0.2">
      <c r="B311" s="89" t="s">
        <v>223</v>
      </c>
      <c r="C311" s="82" t="s">
        <v>224</v>
      </c>
      <c r="D311" s="85" t="s">
        <v>184</v>
      </c>
      <c r="E311" s="85" t="s">
        <v>185</v>
      </c>
      <c r="F311" s="82" t="s">
        <v>549</v>
      </c>
      <c r="G311" s="82" t="s">
        <v>549</v>
      </c>
    </row>
    <row r="312" spans="2:7" x14ac:dyDescent="0.2">
      <c r="B312" s="89">
        <v>131</v>
      </c>
      <c r="C312" s="82" t="s">
        <v>225</v>
      </c>
      <c r="D312" s="85" t="s">
        <v>184</v>
      </c>
      <c r="E312" s="85" t="s">
        <v>14</v>
      </c>
      <c r="F312" s="82" t="s">
        <v>560</v>
      </c>
      <c r="G312" s="82" t="s">
        <v>560</v>
      </c>
    </row>
    <row r="313" spans="2:7" x14ac:dyDescent="0.2">
      <c r="B313" s="89" t="s">
        <v>389</v>
      </c>
      <c r="C313" s="82" t="s">
        <v>226</v>
      </c>
      <c r="D313" s="85" t="s">
        <v>184</v>
      </c>
      <c r="E313" s="85" t="s">
        <v>14</v>
      </c>
      <c r="F313" s="82" t="s">
        <v>560</v>
      </c>
      <c r="G313" s="82" t="s">
        <v>560</v>
      </c>
    </row>
    <row r="314" spans="2:7" x14ac:dyDescent="0.2">
      <c r="B314" s="89" t="s">
        <v>390</v>
      </c>
      <c r="C314" s="82" t="s">
        <v>227</v>
      </c>
      <c r="D314" s="85" t="s">
        <v>184</v>
      </c>
      <c r="E314" s="85" t="s">
        <v>14</v>
      </c>
      <c r="F314" s="82" t="s">
        <v>560</v>
      </c>
      <c r="G314" s="82" t="s">
        <v>560</v>
      </c>
    </row>
    <row r="315" spans="2:7" x14ac:dyDescent="0.2">
      <c r="B315" s="89" t="s">
        <v>391</v>
      </c>
      <c r="C315" s="82" t="s">
        <v>228</v>
      </c>
      <c r="D315" s="85" t="s">
        <v>184</v>
      </c>
      <c r="E315" s="85" t="s">
        <v>14</v>
      </c>
      <c r="F315" s="82" t="s">
        <v>560</v>
      </c>
      <c r="G315" s="82" t="s">
        <v>560</v>
      </c>
    </row>
    <row r="316" spans="2:7" x14ac:dyDescent="0.2">
      <c r="B316" s="89" t="s">
        <v>392</v>
      </c>
      <c r="C316" s="82" t="s">
        <v>229</v>
      </c>
      <c r="D316" s="85" t="s">
        <v>184</v>
      </c>
      <c r="E316" s="85" t="s">
        <v>550</v>
      </c>
      <c r="F316" s="82" t="s">
        <v>567</v>
      </c>
      <c r="G316" s="82" t="s">
        <v>551</v>
      </c>
    </row>
    <row r="317" spans="2:7" x14ac:dyDescent="0.2">
      <c r="B317" s="89" t="s">
        <v>393</v>
      </c>
      <c r="C317" s="82" t="s">
        <v>230</v>
      </c>
      <c r="D317" s="85" t="s">
        <v>184</v>
      </c>
      <c r="E317" s="85" t="s">
        <v>550</v>
      </c>
      <c r="F317" s="82" t="s">
        <v>567</v>
      </c>
      <c r="G317" s="82" t="s">
        <v>555</v>
      </c>
    </row>
    <row r="318" spans="2:7" x14ac:dyDescent="0.2">
      <c r="B318" s="89" t="s">
        <v>394</v>
      </c>
      <c r="C318" s="82" t="s">
        <v>231</v>
      </c>
      <c r="D318" s="85" t="s">
        <v>184</v>
      </c>
      <c r="E318" s="85" t="s">
        <v>14</v>
      </c>
      <c r="F318" s="82" t="s">
        <v>552</v>
      </c>
      <c r="G318" s="82" t="s">
        <v>552</v>
      </c>
    </row>
    <row r="319" spans="2:7" x14ac:dyDescent="0.2">
      <c r="B319" s="89" t="s">
        <v>395</v>
      </c>
      <c r="C319" s="82" t="s">
        <v>232</v>
      </c>
      <c r="D319" s="85" t="s">
        <v>184</v>
      </c>
      <c r="E319" s="85" t="s">
        <v>14</v>
      </c>
      <c r="F319" s="82" t="s">
        <v>552</v>
      </c>
      <c r="G319" s="82" t="s">
        <v>552</v>
      </c>
    </row>
    <row r="320" spans="2:7" x14ac:dyDescent="0.2">
      <c r="B320" s="89" t="s">
        <v>396</v>
      </c>
      <c r="C320" s="82" t="s">
        <v>233</v>
      </c>
      <c r="D320" s="85" t="s">
        <v>184</v>
      </c>
      <c r="E320" s="85" t="s">
        <v>14</v>
      </c>
      <c r="F320" s="82" t="s">
        <v>552</v>
      </c>
      <c r="G320" s="82" t="s">
        <v>552</v>
      </c>
    </row>
    <row r="321" spans="2:7" x14ac:dyDescent="0.2">
      <c r="B321" s="89" t="s">
        <v>397</v>
      </c>
      <c r="C321" s="82" t="s">
        <v>234</v>
      </c>
      <c r="D321" s="85" t="s">
        <v>184</v>
      </c>
      <c r="E321" s="85" t="s">
        <v>14</v>
      </c>
      <c r="F321" s="82" t="s">
        <v>552</v>
      </c>
      <c r="G321" s="82" t="s">
        <v>552</v>
      </c>
    </row>
    <row r="322" spans="2:7" x14ac:dyDescent="0.2">
      <c r="B322" s="89" t="s">
        <v>398</v>
      </c>
      <c r="C322" s="82" t="s">
        <v>235</v>
      </c>
      <c r="D322" s="85" t="s">
        <v>184</v>
      </c>
      <c r="E322" s="85" t="s">
        <v>14</v>
      </c>
      <c r="F322" s="82" t="s">
        <v>552</v>
      </c>
      <c r="G322" s="82" t="s">
        <v>552</v>
      </c>
    </row>
    <row r="323" spans="2:7" x14ac:dyDescent="0.2">
      <c r="B323" s="89" t="s">
        <v>399</v>
      </c>
      <c r="C323" s="82" t="s">
        <v>236</v>
      </c>
      <c r="D323" s="85" t="s">
        <v>184</v>
      </c>
      <c r="E323" s="85" t="s">
        <v>14</v>
      </c>
      <c r="F323" s="82" t="s">
        <v>554</v>
      </c>
      <c r="G323" s="82" t="s">
        <v>554</v>
      </c>
    </row>
    <row r="324" spans="2:7" x14ac:dyDescent="0.2">
      <c r="B324" s="89" t="s">
        <v>400</v>
      </c>
      <c r="C324" s="82" t="s">
        <v>237</v>
      </c>
      <c r="D324" s="85" t="s">
        <v>184</v>
      </c>
      <c r="E324" s="85" t="s">
        <v>550</v>
      </c>
      <c r="F324" s="82" t="s">
        <v>568</v>
      </c>
      <c r="G324" s="82" t="s">
        <v>553</v>
      </c>
    </row>
    <row r="325" spans="2:7" x14ac:dyDescent="0.2">
      <c r="B325" s="89" t="s">
        <v>238</v>
      </c>
      <c r="C325" s="82" t="s">
        <v>239</v>
      </c>
      <c r="D325" s="85" t="s">
        <v>187</v>
      </c>
      <c r="E325" s="85" t="s">
        <v>542</v>
      </c>
      <c r="F325" s="82" t="s">
        <v>188</v>
      </c>
      <c r="G325" s="82" t="s">
        <v>188</v>
      </c>
    </row>
    <row r="326" spans="2:7" x14ac:dyDescent="0.2">
      <c r="B326" s="89" t="s">
        <v>240</v>
      </c>
      <c r="C326" s="82" t="s">
        <v>241</v>
      </c>
      <c r="D326" s="85" t="s">
        <v>187</v>
      </c>
      <c r="E326" s="85" t="s">
        <v>542</v>
      </c>
      <c r="F326" s="82" t="s">
        <v>189</v>
      </c>
      <c r="G326" s="82" t="s">
        <v>189</v>
      </c>
    </row>
    <row r="327" spans="2:7" x14ac:dyDescent="0.2">
      <c r="B327" s="89" t="s">
        <v>242</v>
      </c>
      <c r="C327" s="82" t="s">
        <v>243</v>
      </c>
      <c r="D327" s="85" t="s">
        <v>187</v>
      </c>
      <c r="E327" s="85" t="s">
        <v>542</v>
      </c>
      <c r="F327" s="82" t="s">
        <v>507</v>
      </c>
      <c r="G327" s="82" t="s">
        <v>507</v>
      </c>
    </row>
    <row r="328" spans="2:7" x14ac:dyDescent="0.2">
      <c r="B328" s="89" t="s">
        <v>244</v>
      </c>
      <c r="C328" s="82" t="s">
        <v>245</v>
      </c>
      <c r="D328" s="85" t="s">
        <v>187</v>
      </c>
      <c r="E328" s="85" t="s">
        <v>542</v>
      </c>
      <c r="F328" s="82" t="s">
        <v>506</v>
      </c>
      <c r="G328" s="82" t="s">
        <v>506</v>
      </c>
    </row>
    <row r="329" spans="2:7" x14ac:dyDescent="0.2">
      <c r="B329" s="89" t="s">
        <v>246</v>
      </c>
      <c r="C329" s="82" t="s">
        <v>247</v>
      </c>
      <c r="D329" s="85" t="s">
        <v>187</v>
      </c>
      <c r="E329" s="85" t="s">
        <v>542</v>
      </c>
      <c r="F329" s="82" t="s">
        <v>190</v>
      </c>
      <c r="G329" s="82" t="s">
        <v>190</v>
      </c>
    </row>
    <row r="330" spans="2:7" x14ac:dyDescent="0.2">
      <c r="B330" s="89" t="s">
        <v>401</v>
      </c>
      <c r="C330" s="82" t="s">
        <v>248</v>
      </c>
      <c r="D330" s="85" t="s">
        <v>187</v>
      </c>
      <c r="E330" s="85" t="s">
        <v>542</v>
      </c>
      <c r="F330" s="82" t="s">
        <v>191</v>
      </c>
      <c r="G330" s="82" t="s">
        <v>191</v>
      </c>
    </row>
    <row r="331" spans="2:7" x14ac:dyDescent="0.2">
      <c r="B331" s="89" t="s">
        <v>402</v>
      </c>
      <c r="C331" s="82" t="s">
        <v>249</v>
      </c>
      <c r="D331" s="85" t="s">
        <v>187</v>
      </c>
      <c r="E331" s="85" t="s">
        <v>542</v>
      </c>
      <c r="F331" s="82" t="s">
        <v>191</v>
      </c>
      <c r="G331" s="82" t="s">
        <v>191</v>
      </c>
    </row>
    <row r="332" spans="2:7" x14ac:dyDescent="0.2">
      <c r="B332" s="89" t="s">
        <v>403</v>
      </c>
      <c r="C332" s="82" t="s">
        <v>250</v>
      </c>
      <c r="D332" s="85" t="s">
        <v>187</v>
      </c>
      <c r="E332" s="85" t="s">
        <v>542</v>
      </c>
      <c r="F332" s="82" t="s">
        <v>191</v>
      </c>
      <c r="G332" s="82" t="s">
        <v>191</v>
      </c>
    </row>
    <row r="333" spans="2:7" x14ac:dyDescent="0.2">
      <c r="B333" s="89" t="s">
        <v>404</v>
      </c>
      <c r="C333" s="82" t="s">
        <v>251</v>
      </c>
      <c r="D333" s="85" t="s">
        <v>187</v>
      </c>
      <c r="E333" s="85" t="s">
        <v>542</v>
      </c>
      <c r="F333" s="82" t="s">
        <v>191</v>
      </c>
      <c r="G333" s="82" t="s">
        <v>191</v>
      </c>
    </row>
    <row r="334" spans="2:7" x14ac:dyDescent="0.2">
      <c r="B334" s="89" t="s">
        <v>405</v>
      </c>
      <c r="C334" s="82" t="s">
        <v>252</v>
      </c>
      <c r="D334" s="85" t="s">
        <v>187</v>
      </c>
      <c r="E334" s="85" t="s">
        <v>542</v>
      </c>
      <c r="F334" s="82" t="s">
        <v>191</v>
      </c>
      <c r="G334" s="82" t="s">
        <v>191</v>
      </c>
    </row>
    <row r="335" spans="2:7" x14ac:dyDescent="0.2">
      <c r="B335" s="89" t="s">
        <v>406</v>
      </c>
      <c r="C335" s="82" t="s">
        <v>253</v>
      </c>
      <c r="D335" s="85" t="s">
        <v>187</v>
      </c>
      <c r="E335" s="85" t="s">
        <v>542</v>
      </c>
      <c r="F335" s="82" t="s">
        <v>191</v>
      </c>
      <c r="G335" s="82" t="s">
        <v>191</v>
      </c>
    </row>
    <row r="336" spans="2:7" x14ac:dyDescent="0.2">
      <c r="B336" s="89" t="s">
        <v>407</v>
      </c>
      <c r="C336" s="82" t="s">
        <v>254</v>
      </c>
      <c r="D336" s="85" t="s">
        <v>187</v>
      </c>
      <c r="E336" s="85" t="s">
        <v>542</v>
      </c>
      <c r="F336" s="82" t="s">
        <v>508</v>
      </c>
      <c r="G336" s="82" t="s">
        <v>508</v>
      </c>
    </row>
    <row r="337" spans="2:7" x14ac:dyDescent="0.2">
      <c r="B337" s="89" t="s">
        <v>408</v>
      </c>
      <c r="C337" s="82" t="s">
        <v>255</v>
      </c>
      <c r="D337" s="85" t="s">
        <v>187</v>
      </c>
      <c r="E337" s="85" t="s">
        <v>542</v>
      </c>
      <c r="F337" s="82" t="s">
        <v>508</v>
      </c>
      <c r="G337" s="82" t="s">
        <v>508</v>
      </c>
    </row>
    <row r="338" spans="2:7" x14ac:dyDescent="0.2">
      <c r="B338" s="89" t="s">
        <v>409</v>
      </c>
      <c r="C338" s="82" t="s">
        <v>227</v>
      </c>
      <c r="D338" s="85" t="s">
        <v>187</v>
      </c>
      <c r="E338" s="85" t="s">
        <v>542</v>
      </c>
      <c r="F338" s="82" t="s">
        <v>508</v>
      </c>
      <c r="G338" s="82" t="s">
        <v>508</v>
      </c>
    </row>
    <row r="339" spans="2:7" x14ac:dyDescent="0.2">
      <c r="B339" s="89" t="s">
        <v>410</v>
      </c>
      <c r="C339" s="82" t="s">
        <v>228</v>
      </c>
      <c r="D339" s="85" t="s">
        <v>187</v>
      </c>
      <c r="E339" s="85" t="s">
        <v>542</v>
      </c>
      <c r="F339" s="82" t="s">
        <v>508</v>
      </c>
      <c r="G339" s="82" t="s">
        <v>508</v>
      </c>
    </row>
    <row r="340" spans="2:7" x14ac:dyDescent="0.2">
      <c r="B340" s="89" t="s">
        <v>256</v>
      </c>
      <c r="C340" s="82" t="s">
        <v>257</v>
      </c>
      <c r="D340" s="85" t="s">
        <v>187</v>
      </c>
      <c r="E340" s="85" t="s">
        <v>542</v>
      </c>
      <c r="F340" s="82" t="s">
        <v>3</v>
      </c>
      <c r="G340" s="82" t="s">
        <v>509</v>
      </c>
    </row>
    <row r="341" spans="2:7" x14ac:dyDescent="0.2">
      <c r="B341" s="89" t="s">
        <v>411</v>
      </c>
      <c r="C341" s="82" t="s">
        <v>541</v>
      </c>
      <c r="D341" s="85" t="s">
        <v>187</v>
      </c>
      <c r="E341" s="85" t="s">
        <v>542</v>
      </c>
      <c r="F341" s="82" t="s">
        <v>546</v>
      </c>
      <c r="G341" s="82" t="s">
        <v>511</v>
      </c>
    </row>
    <row r="342" spans="2:7" x14ac:dyDescent="0.2">
      <c r="B342" s="89" t="s">
        <v>412</v>
      </c>
      <c r="C342" s="82" t="s">
        <v>259</v>
      </c>
      <c r="D342" s="85" t="s">
        <v>187</v>
      </c>
      <c r="E342" s="85" t="s">
        <v>542</v>
      </c>
      <c r="F342" s="82" t="s">
        <v>192</v>
      </c>
      <c r="G342" s="82" t="s">
        <v>536</v>
      </c>
    </row>
    <row r="343" spans="2:7" x14ac:dyDescent="0.2">
      <c r="B343" s="89" t="s">
        <v>413</v>
      </c>
      <c r="C343" s="82" t="s">
        <v>260</v>
      </c>
      <c r="D343" s="85" t="s">
        <v>187</v>
      </c>
      <c r="E343" s="85" t="s">
        <v>542</v>
      </c>
      <c r="F343" s="82" t="s">
        <v>192</v>
      </c>
      <c r="G343" s="82" t="s">
        <v>537</v>
      </c>
    </row>
    <row r="344" spans="2:7" x14ac:dyDescent="0.2">
      <c r="B344" s="89" t="s">
        <v>414</v>
      </c>
      <c r="C344" s="82" t="s">
        <v>261</v>
      </c>
      <c r="D344" s="85" t="s">
        <v>187</v>
      </c>
      <c r="E344" s="85" t="s">
        <v>542</v>
      </c>
      <c r="F344" s="82" t="s">
        <v>192</v>
      </c>
      <c r="G344" s="82" t="s">
        <v>538</v>
      </c>
    </row>
    <row r="345" spans="2:7" x14ac:dyDescent="0.2">
      <c r="B345" s="89" t="s">
        <v>415</v>
      </c>
      <c r="C345" s="82" t="s">
        <v>262</v>
      </c>
      <c r="D345" s="85" t="s">
        <v>187</v>
      </c>
      <c r="E345" s="85" t="s">
        <v>542</v>
      </c>
      <c r="F345" s="82" t="s">
        <v>192</v>
      </c>
      <c r="G345" s="82" t="s">
        <v>539</v>
      </c>
    </row>
    <row r="346" spans="2:7" x14ac:dyDescent="0.2">
      <c r="B346" s="89" t="s">
        <v>416</v>
      </c>
      <c r="C346" s="82" t="s">
        <v>254</v>
      </c>
      <c r="D346" s="85" t="s">
        <v>187</v>
      </c>
      <c r="E346" s="85" t="s">
        <v>542</v>
      </c>
      <c r="F346" s="82" t="s">
        <v>192</v>
      </c>
      <c r="G346" s="82" t="s">
        <v>540</v>
      </c>
    </row>
    <row r="347" spans="2:7" x14ac:dyDescent="0.2">
      <c r="B347" s="89" t="s">
        <v>417</v>
      </c>
      <c r="C347" s="82" t="s">
        <v>263</v>
      </c>
      <c r="D347" s="85" t="s">
        <v>187</v>
      </c>
      <c r="E347" s="85" t="s">
        <v>542</v>
      </c>
      <c r="F347" s="82" t="s">
        <v>512</v>
      </c>
      <c r="G347" s="82" t="s">
        <v>512</v>
      </c>
    </row>
    <row r="348" spans="2:7" x14ac:dyDescent="0.2">
      <c r="B348" s="89" t="s">
        <v>418</v>
      </c>
      <c r="C348" s="82" t="s">
        <v>264</v>
      </c>
      <c r="D348" s="85" t="s">
        <v>187</v>
      </c>
      <c r="E348" s="85" t="s">
        <v>543</v>
      </c>
      <c r="F348" s="82" t="s">
        <v>544</v>
      </c>
      <c r="G348" s="82" t="s">
        <v>544</v>
      </c>
    </row>
    <row r="349" spans="2:7" x14ac:dyDescent="0.2">
      <c r="B349" s="89" t="s">
        <v>418</v>
      </c>
      <c r="C349" s="82" t="s">
        <v>265</v>
      </c>
      <c r="D349" s="85" t="s">
        <v>187</v>
      </c>
      <c r="E349" s="85" t="s">
        <v>543</v>
      </c>
      <c r="F349" s="82" t="s">
        <v>544</v>
      </c>
      <c r="G349" s="82" t="s">
        <v>544</v>
      </c>
    </row>
    <row r="350" spans="2:7" x14ac:dyDescent="0.2">
      <c r="B350" s="89" t="s">
        <v>266</v>
      </c>
      <c r="C350" s="82" t="s">
        <v>267</v>
      </c>
      <c r="D350" s="85" t="s">
        <v>187</v>
      </c>
      <c r="E350" s="85" t="s">
        <v>543</v>
      </c>
      <c r="F350" s="82" t="s">
        <v>497</v>
      </c>
      <c r="G350" s="82" t="s">
        <v>497</v>
      </c>
    </row>
    <row r="351" spans="2:7" x14ac:dyDescent="0.2">
      <c r="B351" s="89" t="s">
        <v>268</v>
      </c>
      <c r="C351" s="82" t="s">
        <v>269</v>
      </c>
      <c r="D351" s="85" t="s">
        <v>184</v>
      </c>
      <c r="E351" s="85" t="s">
        <v>550</v>
      </c>
      <c r="F351" s="82" t="s">
        <v>556</v>
      </c>
      <c r="G351" s="82" t="s">
        <v>556</v>
      </c>
    </row>
    <row r="352" spans="2:7" x14ac:dyDescent="0.2">
      <c r="B352" s="89" t="s">
        <v>270</v>
      </c>
      <c r="C352" s="82" t="s">
        <v>271</v>
      </c>
      <c r="D352" s="85" t="s">
        <v>187</v>
      </c>
      <c r="E352" s="85" t="s">
        <v>543</v>
      </c>
      <c r="F352" s="82" t="s">
        <v>498</v>
      </c>
      <c r="G352" s="82" t="s">
        <v>498</v>
      </c>
    </row>
    <row r="353" spans="2:7" x14ac:dyDescent="0.2">
      <c r="B353" s="89" t="s">
        <v>419</v>
      </c>
      <c r="C353" s="82" t="s">
        <v>255</v>
      </c>
      <c r="D353" s="85" t="s">
        <v>184</v>
      </c>
      <c r="E353" s="85" t="s">
        <v>550</v>
      </c>
      <c r="F353" s="82" t="s">
        <v>499</v>
      </c>
      <c r="G353" s="82" t="s">
        <v>499</v>
      </c>
    </row>
    <row r="354" spans="2:7" x14ac:dyDescent="0.2">
      <c r="B354" s="89" t="s">
        <v>420</v>
      </c>
      <c r="C354" s="82" t="s">
        <v>254</v>
      </c>
      <c r="D354" s="85" t="s">
        <v>184</v>
      </c>
      <c r="E354" s="85" t="s">
        <v>550</v>
      </c>
      <c r="F354" s="82" t="s">
        <v>499</v>
      </c>
      <c r="G354" s="82" t="s">
        <v>499</v>
      </c>
    </row>
    <row r="355" spans="2:7" x14ac:dyDescent="0.2">
      <c r="B355" s="89" t="s">
        <v>421</v>
      </c>
      <c r="C355" s="82" t="s">
        <v>272</v>
      </c>
      <c r="D355" s="85" t="s">
        <v>184</v>
      </c>
      <c r="E355" s="85" t="s">
        <v>550</v>
      </c>
      <c r="F355" s="82" t="s">
        <v>499</v>
      </c>
      <c r="G355" s="82" t="s">
        <v>499</v>
      </c>
    </row>
    <row r="356" spans="2:7" x14ac:dyDescent="0.2">
      <c r="B356" s="89" t="s">
        <v>422</v>
      </c>
      <c r="C356" s="82" t="s">
        <v>273</v>
      </c>
      <c r="D356" s="85" t="s">
        <v>184</v>
      </c>
      <c r="E356" s="85" t="s">
        <v>550</v>
      </c>
      <c r="F356" s="82" t="s">
        <v>499</v>
      </c>
      <c r="G356" s="82" t="s">
        <v>499</v>
      </c>
    </row>
    <row r="357" spans="2:7" x14ac:dyDescent="0.2">
      <c r="B357" s="89" t="s">
        <v>423</v>
      </c>
      <c r="C357" s="82" t="s">
        <v>274</v>
      </c>
      <c r="D357" s="85" t="s">
        <v>184</v>
      </c>
      <c r="E357" s="85" t="s">
        <v>550</v>
      </c>
      <c r="F357" s="82" t="s">
        <v>499</v>
      </c>
      <c r="G357" s="82" t="s">
        <v>499</v>
      </c>
    </row>
    <row r="358" spans="2:7" x14ac:dyDescent="0.2">
      <c r="B358" s="89" t="s">
        <v>424</v>
      </c>
      <c r="C358" s="82" t="s">
        <v>275</v>
      </c>
      <c r="D358" s="85" t="s">
        <v>184</v>
      </c>
      <c r="E358" s="85" t="s">
        <v>550</v>
      </c>
      <c r="F358" s="82" t="s">
        <v>499</v>
      </c>
      <c r="G358" s="82" t="s">
        <v>499</v>
      </c>
    </row>
    <row r="359" spans="2:7" x14ac:dyDescent="0.2">
      <c r="B359" s="89" t="s">
        <v>425</v>
      </c>
      <c r="C359" s="82" t="s">
        <v>276</v>
      </c>
      <c r="D359" s="85" t="s">
        <v>184</v>
      </c>
      <c r="E359" s="85" t="s">
        <v>550</v>
      </c>
      <c r="F359" s="82" t="s">
        <v>499</v>
      </c>
      <c r="G359" s="82" t="s">
        <v>499</v>
      </c>
    </row>
    <row r="360" spans="2:7" x14ac:dyDescent="0.2">
      <c r="B360" s="89" t="s">
        <v>426</v>
      </c>
      <c r="C360" s="82" t="s">
        <v>277</v>
      </c>
      <c r="D360" s="85" t="s">
        <v>184</v>
      </c>
      <c r="E360" s="85" t="s">
        <v>550</v>
      </c>
      <c r="F360" s="82" t="s">
        <v>499</v>
      </c>
      <c r="G360" s="82" t="s">
        <v>499</v>
      </c>
    </row>
    <row r="361" spans="2:7" x14ac:dyDescent="0.2">
      <c r="B361" s="89" t="s">
        <v>427</v>
      </c>
      <c r="C361" s="82" t="s">
        <v>278</v>
      </c>
      <c r="D361" s="85" t="s">
        <v>187</v>
      </c>
      <c r="E361" s="85" t="s">
        <v>543</v>
      </c>
      <c r="F361" s="82" t="s">
        <v>500</v>
      </c>
      <c r="G361" s="82" t="s">
        <v>500</v>
      </c>
    </row>
    <row r="362" spans="2:7" x14ac:dyDescent="0.2">
      <c r="B362" s="89" t="s">
        <v>428</v>
      </c>
      <c r="C362" s="82" t="s">
        <v>279</v>
      </c>
      <c r="D362" s="85" t="s">
        <v>187</v>
      </c>
      <c r="E362" s="85" t="s">
        <v>543</v>
      </c>
      <c r="F362" s="82" t="s">
        <v>500</v>
      </c>
      <c r="G362" s="82" t="s">
        <v>500</v>
      </c>
    </row>
    <row r="363" spans="2:7" x14ac:dyDescent="0.2">
      <c r="B363" s="89" t="s">
        <v>429</v>
      </c>
      <c r="C363" s="82" t="s">
        <v>272</v>
      </c>
      <c r="D363" s="85" t="s">
        <v>187</v>
      </c>
      <c r="E363" s="85" t="s">
        <v>543</v>
      </c>
      <c r="F363" s="82" t="s">
        <v>500</v>
      </c>
      <c r="G363" s="82" t="s">
        <v>500</v>
      </c>
    </row>
    <row r="364" spans="2:7" x14ac:dyDescent="0.2">
      <c r="B364" s="89" t="s">
        <v>430</v>
      </c>
      <c r="C364" s="82" t="s">
        <v>273</v>
      </c>
      <c r="D364" s="85" t="s">
        <v>187</v>
      </c>
      <c r="E364" s="85" t="s">
        <v>543</v>
      </c>
      <c r="F364" s="82" t="s">
        <v>500</v>
      </c>
      <c r="G364" s="82" t="s">
        <v>500</v>
      </c>
    </row>
    <row r="365" spans="2:7" x14ac:dyDescent="0.2">
      <c r="B365" s="89" t="s">
        <v>431</v>
      </c>
      <c r="C365" s="82" t="s">
        <v>274</v>
      </c>
      <c r="D365" s="85" t="s">
        <v>187</v>
      </c>
      <c r="E365" s="85" t="s">
        <v>543</v>
      </c>
      <c r="F365" s="82" t="s">
        <v>500</v>
      </c>
      <c r="G365" s="82" t="s">
        <v>500</v>
      </c>
    </row>
    <row r="366" spans="2:7" x14ac:dyDescent="0.2">
      <c r="B366" s="89" t="s">
        <v>432</v>
      </c>
      <c r="C366" s="82" t="s">
        <v>275</v>
      </c>
      <c r="D366" s="85" t="s">
        <v>187</v>
      </c>
      <c r="E366" s="85" t="s">
        <v>543</v>
      </c>
      <c r="F366" s="82" t="s">
        <v>500</v>
      </c>
      <c r="G366" s="82" t="s">
        <v>500</v>
      </c>
    </row>
    <row r="367" spans="2:7" x14ac:dyDescent="0.2">
      <c r="B367" s="89" t="s">
        <v>433</v>
      </c>
      <c r="C367" s="82" t="s">
        <v>276</v>
      </c>
      <c r="D367" s="85" t="s">
        <v>187</v>
      </c>
      <c r="E367" s="85" t="s">
        <v>543</v>
      </c>
      <c r="F367" s="82" t="s">
        <v>500</v>
      </c>
      <c r="G367" s="82" t="s">
        <v>500</v>
      </c>
    </row>
    <row r="368" spans="2:7" x14ac:dyDescent="0.2">
      <c r="B368" s="89" t="s">
        <v>434</v>
      </c>
      <c r="C368" s="82" t="s">
        <v>277</v>
      </c>
      <c r="D368" s="85" t="s">
        <v>187</v>
      </c>
      <c r="E368" s="85" t="s">
        <v>543</v>
      </c>
      <c r="F368" s="82" t="s">
        <v>500</v>
      </c>
      <c r="G368" s="82" t="s">
        <v>500</v>
      </c>
    </row>
    <row r="369" spans="2:7" x14ac:dyDescent="0.2">
      <c r="B369" s="89" t="s">
        <v>280</v>
      </c>
      <c r="C369" s="82" t="s">
        <v>281</v>
      </c>
      <c r="D369" s="85" t="s">
        <v>187</v>
      </c>
      <c r="E369" s="85" t="s">
        <v>543</v>
      </c>
      <c r="F369" s="82" t="s">
        <v>545</v>
      </c>
      <c r="G369" s="82" t="s">
        <v>513</v>
      </c>
    </row>
    <row r="370" spans="2:7" x14ac:dyDescent="0.2">
      <c r="B370" s="89" t="s">
        <v>282</v>
      </c>
      <c r="C370" s="82" t="s">
        <v>283</v>
      </c>
      <c r="D370" s="85" t="s">
        <v>184</v>
      </c>
      <c r="E370" s="85" t="s">
        <v>550</v>
      </c>
      <c r="F370" s="82" t="s">
        <v>501</v>
      </c>
      <c r="G370" s="82" t="s">
        <v>501</v>
      </c>
    </row>
    <row r="371" spans="2:7" x14ac:dyDescent="0.2">
      <c r="B371" s="89" t="s">
        <v>435</v>
      </c>
      <c r="C371" s="82" t="s">
        <v>284</v>
      </c>
      <c r="D371" s="85" t="s">
        <v>184</v>
      </c>
      <c r="E371" s="85" t="s">
        <v>550</v>
      </c>
      <c r="F371" s="82" t="s">
        <v>206</v>
      </c>
      <c r="G371" s="82" t="s">
        <v>206</v>
      </c>
    </row>
    <row r="372" spans="2:7" x14ac:dyDescent="0.2">
      <c r="B372" s="89" t="s">
        <v>436</v>
      </c>
      <c r="C372" s="82" t="s">
        <v>285</v>
      </c>
      <c r="D372" s="85" t="s">
        <v>184</v>
      </c>
      <c r="E372" s="85" t="s">
        <v>550</v>
      </c>
      <c r="F372" s="82" t="s">
        <v>206</v>
      </c>
      <c r="G372" s="82" t="s">
        <v>206</v>
      </c>
    </row>
    <row r="373" spans="2:7" x14ac:dyDescent="0.2">
      <c r="B373" s="89" t="s">
        <v>437</v>
      </c>
      <c r="C373" s="82" t="s">
        <v>286</v>
      </c>
      <c r="D373" s="85" t="s">
        <v>184</v>
      </c>
      <c r="E373" s="85" t="s">
        <v>550</v>
      </c>
      <c r="F373" s="82" t="s">
        <v>206</v>
      </c>
      <c r="G373" s="82" t="s">
        <v>514</v>
      </c>
    </row>
    <row r="374" spans="2:7" x14ac:dyDescent="0.2">
      <c r="B374" s="89" t="s">
        <v>287</v>
      </c>
      <c r="C374" s="82" t="s">
        <v>288</v>
      </c>
      <c r="D374" s="85" t="s">
        <v>187</v>
      </c>
      <c r="E374" s="85" t="s">
        <v>543</v>
      </c>
      <c r="F374" s="82" t="s">
        <v>517</v>
      </c>
      <c r="G374" s="82" t="s">
        <v>547</v>
      </c>
    </row>
    <row r="375" spans="2:7" x14ac:dyDescent="0.2">
      <c r="B375" s="89" t="s">
        <v>438</v>
      </c>
      <c r="C375" s="82" t="s">
        <v>289</v>
      </c>
      <c r="D375" s="85" t="s">
        <v>184</v>
      </c>
      <c r="E375" s="85" t="s">
        <v>550</v>
      </c>
      <c r="F375" s="82" t="s">
        <v>557</v>
      </c>
      <c r="G375" s="82" t="s">
        <v>515</v>
      </c>
    </row>
    <row r="376" spans="2:7" x14ac:dyDescent="0.2">
      <c r="B376" s="89" t="s">
        <v>439</v>
      </c>
      <c r="C376" s="82" t="s">
        <v>290</v>
      </c>
      <c r="D376" s="85" t="s">
        <v>184</v>
      </c>
      <c r="E376" s="85" t="s">
        <v>550</v>
      </c>
      <c r="F376" s="82" t="s">
        <v>557</v>
      </c>
      <c r="G376" s="82" t="s">
        <v>515</v>
      </c>
    </row>
    <row r="377" spans="2:7" x14ac:dyDescent="0.2">
      <c r="B377" s="89" t="s">
        <v>440</v>
      </c>
      <c r="C377" s="82" t="s">
        <v>291</v>
      </c>
      <c r="D377" s="85" t="s">
        <v>184</v>
      </c>
      <c r="E377" s="85" t="s">
        <v>550</v>
      </c>
      <c r="F377" s="82" t="s">
        <v>557</v>
      </c>
      <c r="G377" s="82" t="s">
        <v>515</v>
      </c>
    </row>
    <row r="378" spans="2:7" x14ac:dyDescent="0.2">
      <c r="B378" s="89" t="s">
        <v>441</v>
      </c>
      <c r="C378" s="82" t="s">
        <v>292</v>
      </c>
      <c r="D378" s="85" t="s">
        <v>184</v>
      </c>
      <c r="E378" s="85" t="s">
        <v>550</v>
      </c>
      <c r="F378" s="82" t="s">
        <v>557</v>
      </c>
      <c r="G378" s="82" t="s">
        <v>193</v>
      </c>
    </row>
    <row r="379" spans="2:7" x14ac:dyDescent="0.2">
      <c r="B379" s="89" t="s">
        <v>442</v>
      </c>
      <c r="C379" s="82" t="s">
        <v>293</v>
      </c>
      <c r="D379" s="85" t="s">
        <v>184</v>
      </c>
      <c r="E379" s="85" t="s">
        <v>550</v>
      </c>
      <c r="F379" s="82" t="s">
        <v>557</v>
      </c>
      <c r="G379" s="82" t="s">
        <v>193</v>
      </c>
    </row>
    <row r="380" spans="2:7" x14ac:dyDescent="0.2">
      <c r="B380" s="89" t="s">
        <v>443</v>
      </c>
      <c r="C380" s="82" t="s">
        <v>294</v>
      </c>
      <c r="D380" s="85" t="s">
        <v>184</v>
      </c>
      <c r="E380" s="85" t="s">
        <v>550</v>
      </c>
      <c r="F380" s="82" t="s">
        <v>557</v>
      </c>
      <c r="G380" s="82" t="s">
        <v>193</v>
      </c>
    </row>
    <row r="381" spans="2:7" x14ac:dyDescent="0.2">
      <c r="B381" s="89" t="s">
        <v>444</v>
      </c>
      <c r="C381" s="82" t="s">
        <v>295</v>
      </c>
      <c r="D381" s="85" t="s">
        <v>184</v>
      </c>
      <c r="E381" s="85" t="s">
        <v>550</v>
      </c>
      <c r="F381" s="82" t="s">
        <v>557</v>
      </c>
      <c r="G381" s="82" t="s">
        <v>193</v>
      </c>
    </row>
    <row r="382" spans="2:7" x14ac:dyDescent="0.2">
      <c r="B382" s="89" t="s">
        <v>445</v>
      </c>
      <c r="C382" s="82" t="s">
        <v>296</v>
      </c>
      <c r="D382" s="85" t="s">
        <v>187</v>
      </c>
      <c r="E382" s="85" t="s">
        <v>543</v>
      </c>
      <c r="F382" s="82" t="s">
        <v>566</v>
      </c>
      <c r="G382" s="82" t="s">
        <v>194</v>
      </c>
    </row>
    <row r="383" spans="2:7" x14ac:dyDescent="0.2">
      <c r="B383" s="89" t="s">
        <v>446</v>
      </c>
      <c r="C383" s="82" t="s">
        <v>297</v>
      </c>
      <c r="D383" s="85" t="s">
        <v>184</v>
      </c>
      <c r="E383" s="85" t="s">
        <v>550</v>
      </c>
      <c r="F383" s="82" t="s">
        <v>557</v>
      </c>
      <c r="G383" s="82" t="s">
        <v>195</v>
      </c>
    </row>
    <row r="384" spans="2:7" x14ac:dyDescent="0.2">
      <c r="B384" s="89" t="s">
        <v>447</v>
      </c>
      <c r="C384" s="82" t="s">
        <v>298</v>
      </c>
      <c r="D384" s="85" t="s">
        <v>187</v>
      </c>
      <c r="E384" s="85" t="s">
        <v>543</v>
      </c>
      <c r="F384" s="82" t="s">
        <v>565</v>
      </c>
      <c r="G384" s="82" t="s">
        <v>516</v>
      </c>
    </row>
    <row r="385" spans="2:7" x14ac:dyDescent="0.2">
      <c r="B385" s="89" t="s">
        <v>448</v>
      </c>
      <c r="C385" s="82" t="s">
        <v>299</v>
      </c>
      <c r="D385" s="85" t="s">
        <v>184</v>
      </c>
      <c r="E385" s="85" t="s">
        <v>550</v>
      </c>
      <c r="F385" s="82" t="s">
        <v>557</v>
      </c>
      <c r="G385" s="82" t="s">
        <v>196</v>
      </c>
    </row>
    <row r="386" spans="2:7" x14ac:dyDescent="0.2">
      <c r="B386" s="89" t="s">
        <v>449</v>
      </c>
      <c r="C386" s="82" t="s">
        <v>300</v>
      </c>
      <c r="D386" s="85" t="s">
        <v>184</v>
      </c>
      <c r="E386" s="85" t="s">
        <v>550</v>
      </c>
      <c r="F386" s="82" t="s">
        <v>557</v>
      </c>
      <c r="G386" s="82" t="s">
        <v>558</v>
      </c>
    </row>
    <row r="387" spans="2:7" x14ac:dyDescent="0.2">
      <c r="B387" s="89" t="s">
        <v>450</v>
      </c>
      <c r="C387" s="82" t="s">
        <v>301</v>
      </c>
      <c r="D387" s="85" t="s">
        <v>184</v>
      </c>
      <c r="E387" s="85" t="s">
        <v>550</v>
      </c>
      <c r="F387" s="82" t="s">
        <v>557</v>
      </c>
      <c r="G387" s="82" t="s">
        <v>558</v>
      </c>
    </row>
    <row r="388" spans="2:7" x14ac:dyDescent="0.2">
      <c r="B388" s="89" t="s">
        <v>451</v>
      </c>
      <c r="C388" s="82" t="s">
        <v>302</v>
      </c>
      <c r="D388" s="85" t="s">
        <v>184</v>
      </c>
      <c r="E388" s="85" t="s">
        <v>550</v>
      </c>
      <c r="F388" s="82" t="s">
        <v>559</v>
      </c>
      <c r="G388" s="82" t="s">
        <v>197</v>
      </c>
    </row>
    <row r="389" spans="2:7" x14ac:dyDescent="0.2">
      <c r="B389" s="89" t="s">
        <v>452</v>
      </c>
      <c r="C389" s="82" t="s">
        <v>303</v>
      </c>
      <c r="D389" s="85" t="s">
        <v>184</v>
      </c>
      <c r="E389" s="85" t="s">
        <v>550</v>
      </c>
      <c r="F389" s="82" t="s">
        <v>559</v>
      </c>
      <c r="G389" s="82" t="s">
        <v>197</v>
      </c>
    </row>
    <row r="390" spans="2:7" x14ac:dyDescent="0.2">
      <c r="B390" s="89" t="s">
        <v>453</v>
      </c>
      <c r="C390" s="82" t="s">
        <v>304</v>
      </c>
      <c r="D390" s="85" t="s">
        <v>184</v>
      </c>
      <c r="E390" s="85" t="s">
        <v>550</v>
      </c>
      <c r="F390" s="82" t="s">
        <v>559</v>
      </c>
      <c r="G390" s="82" t="s">
        <v>197</v>
      </c>
    </row>
    <row r="391" spans="2:7" x14ac:dyDescent="0.2">
      <c r="B391" s="89" t="s">
        <v>454</v>
      </c>
      <c r="C391" s="82" t="s">
        <v>305</v>
      </c>
      <c r="D391" s="85" t="s">
        <v>184</v>
      </c>
      <c r="E391" s="85" t="s">
        <v>550</v>
      </c>
      <c r="F391" s="82" t="s">
        <v>559</v>
      </c>
      <c r="G391" s="82" t="s">
        <v>197</v>
      </c>
    </row>
    <row r="392" spans="2:7" x14ac:dyDescent="0.2">
      <c r="B392" s="89" t="s">
        <v>455</v>
      </c>
      <c r="C392" s="82" t="s">
        <v>306</v>
      </c>
      <c r="D392" s="85" t="s">
        <v>184</v>
      </c>
      <c r="E392" s="85" t="s">
        <v>550</v>
      </c>
      <c r="F392" s="82" t="s">
        <v>559</v>
      </c>
      <c r="G392" s="82" t="s">
        <v>197</v>
      </c>
    </row>
    <row r="393" spans="2:7" x14ac:dyDescent="0.2">
      <c r="B393" s="89" t="s">
        <v>456</v>
      </c>
      <c r="C393" s="82" t="s">
        <v>307</v>
      </c>
      <c r="D393" s="85" t="s">
        <v>184</v>
      </c>
      <c r="E393" s="85" t="s">
        <v>550</v>
      </c>
      <c r="F393" s="82" t="s">
        <v>559</v>
      </c>
      <c r="G393" s="82" t="s">
        <v>197</v>
      </c>
    </row>
    <row r="394" spans="2:7" x14ac:dyDescent="0.2">
      <c r="B394" s="89" t="s">
        <v>457</v>
      </c>
      <c r="C394" s="82" t="s">
        <v>308</v>
      </c>
      <c r="D394" s="85" t="s">
        <v>184</v>
      </c>
      <c r="E394" s="85" t="s">
        <v>550</v>
      </c>
      <c r="F394" s="82" t="s">
        <v>559</v>
      </c>
      <c r="G394" s="82" t="s">
        <v>197</v>
      </c>
    </row>
    <row r="395" spans="2:7" x14ac:dyDescent="0.2">
      <c r="B395" s="89" t="s">
        <v>458</v>
      </c>
      <c r="C395" s="82" t="s">
        <v>309</v>
      </c>
      <c r="D395" s="85" t="s">
        <v>184</v>
      </c>
      <c r="E395" s="85" t="s">
        <v>550</v>
      </c>
      <c r="F395" s="82" t="s">
        <v>559</v>
      </c>
      <c r="G395" s="82" t="s">
        <v>197</v>
      </c>
    </row>
    <row r="396" spans="2:7" x14ac:dyDescent="0.2">
      <c r="B396" s="89" t="s">
        <v>459</v>
      </c>
      <c r="C396" s="82" t="s">
        <v>310</v>
      </c>
      <c r="D396" s="85" t="s">
        <v>184</v>
      </c>
      <c r="E396" s="85" t="s">
        <v>550</v>
      </c>
      <c r="F396" s="82" t="s">
        <v>559</v>
      </c>
      <c r="G396" s="82" t="s">
        <v>197</v>
      </c>
    </row>
    <row r="397" spans="2:7" x14ac:dyDescent="0.2">
      <c r="B397" s="89" t="s">
        <v>311</v>
      </c>
      <c r="C397" s="82" t="s">
        <v>312</v>
      </c>
      <c r="D397" s="85" t="s">
        <v>184</v>
      </c>
      <c r="E397" s="85" t="s">
        <v>550</v>
      </c>
      <c r="F397" s="82" t="s">
        <v>198</v>
      </c>
      <c r="G397" s="82" t="s">
        <v>198</v>
      </c>
    </row>
    <row r="398" spans="2:7" x14ac:dyDescent="0.2">
      <c r="B398" s="89" t="s">
        <v>313</v>
      </c>
      <c r="C398" s="82" t="s">
        <v>314</v>
      </c>
      <c r="D398" s="85" t="s">
        <v>187</v>
      </c>
      <c r="E398" s="85" t="s">
        <v>543</v>
      </c>
      <c r="F398" s="82" t="s">
        <v>517</v>
      </c>
      <c r="G398" s="82" t="s">
        <v>518</v>
      </c>
    </row>
    <row r="399" spans="2:7" x14ac:dyDescent="0.2">
      <c r="B399" s="89" t="s">
        <v>315</v>
      </c>
      <c r="C399" s="82" t="s">
        <v>316</v>
      </c>
      <c r="D399" s="85" t="s">
        <v>184</v>
      </c>
      <c r="E399" s="85" t="s">
        <v>550</v>
      </c>
      <c r="F399" s="82" t="s">
        <v>519</v>
      </c>
      <c r="G399" s="82" t="s">
        <v>519</v>
      </c>
    </row>
    <row r="400" spans="2:7" x14ac:dyDescent="0.2">
      <c r="B400" s="89" t="s">
        <v>317</v>
      </c>
      <c r="C400" s="82" t="s">
        <v>318</v>
      </c>
      <c r="D400" s="85" t="s">
        <v>187</v>
      </c>
      <c r="E400" s="85" t="s">
        <v>543</v>
      </c>
      <c r="F400" s="82" t="s">
        <v>199</v>
      </c>
      <c r="G400" s="82" t="s">
        <v>200</v>
      </c>
    </row>
    <row r="401" spans="2:7" x14ac:dyDescent="0.2">
      <c r="B401" s="89" t="s">
        <v>319</v>
      </c>
      <c r="C401" s="82" t="s">
        <v>320</v>
      </c>
      <c r="D401" s="85" t="s">
        <v>187</v>
      </c>
      <c r="E401" s="85" t="s">
        <v>543</v>
      </c>
      <c r="F401" s="82" t="s">
        <v>199</v>
      </c>
      <c r="G401" s="82" t="s">
        <v>201</v>
      </c>
    </row>
    <row r="402" spans="2:7" x14ac:dyDescent="0.2">
      <c r="B402" s="89" t="s">
        <v>321</v>
      </c>
      <c r="C402" s="82" t="s">
        <v>322</v>
      </c>
      <c r="D402" s="85" t="s">
        <v>187</v>
      </c>
      <c r="E402" s="85" t="s">
        <v>543</v>
      </c>
      <c r="F402" s="82" t="s">
        <v>199</v>
      </c>
      <c r="G402" s="82" t="s">
        <v>202</v>
      </c>
    </row>
    <row r="403" spans="2:7" x14ac:dyDescent="0.2">
      <c r="B403" s="89" t="s">
        <v>460</v>
      </c>
      <c r="C403" s="82" t="s">
        <v>323</v>
      </c>
      <c r="D403" s="85">
        <v>6</v>
      </c>
      <c r="E403" s="85" t="s">
        <v>203</v>
      </c>
      <c r="F403" s="82" t="s">
        <v>203</v>
      </c>
      <c r="G403" s="82" t="s">
        <v>203</v>
      </c>
    </row>
    <row r="404" spans="2:7" x14ac:dyDescent="0.2">
      <c r="B404" s="89" t="s">
        <v>461</v>
      </c>
      <c r="C404" s="82" t="s">
        <v>324</v>
      </c>
      <c r="D404" s="85">
        <v>6</v>
      </c>
      <c r="E404" s="85" t="s">
        <v>203</v>
      </c>
      <c r="F404" s="82" t="s">
        <v>203</v>
      </c>
      <c r="G404" s="82" t="s">
        <v>203</v>
      </c>
    </row>
    <row r="405" spans="2:7" x14ac:dyDescent="0.2">
      <c r="B405" s="89" t="s">
        <v>462</v>
      </c>
      <c r="C405" s="82" t="s">
        <v>325</v>
      </c>
      <c r="D405" s="85">
        <v>6</v>
      </c>
      <c r="E405" s="85" t="s">
        <v>203</v>
      </c>
      <c r="F405" s="82" t="s">
        <v>203</v>
      </c>
      <c r="G405" s="82" t="s">
        <v>203</v>
      </c>
    </row>
    <row r="406" spans="2:7" x14ac:dyDescent="0.2">
      <c r="B406" s="89" t="s">
        <v>463</v>
      </c>
      <c r="C406" s="82" t="s">
        <v>326</v>
      </c>
      <c r="D406" s="85">
        <v>6</v>
      </c>
      <c r="E406" s="85" t="s">
        <v>203</v>
      </c>
      <c r="F406" s="82" t="s">
        <v>203</v>
      </c>
      <c r="G406" s="82" t="s">
        <v>203</v>
      </c>
    </row>
    <row r="407" spans="2:7" x14ac:dyDescent="0.2">
      <c r="B407" s="89" t="s">
        <v>464</v>
      </c>
      <c r="C407" s="82" t="s">
        <v>327</v>
      </c>
      <c r="D407" s="85">
        <v>6</v>
      </c>
      <c r="E407" s="85" t="s">
        <v>203</v>
      </c>
      <c r="F407" s="82" t="s">
        <v>203</v>
      </c>
      <c r="G407" s="82" t="s">
        <v>203</v>
      </c>
    </row>
    <row r="408" spans="2:7" x14ac:dyDescent="0.2">
      <c r="B408" s="89" t="s">
        <v>465</v>
      </c>
      <c r="C408" s="82" t="s">
        <v>328</v>
      </c>
      <c r="D408" s="85">
        <v>6</v>
      </c>
      <c r="E408" s="85" t="s">
        <v>203</v>
      </c>
      <c r="F408" s="82" t="s">
        <v>203</v>
      </c>
      <c r="G408" s="82" t="s">
        <v>203</v>
      </c>
    </row>
    <row r="409" spans="2:7" x14ac:dyDescent="0.2">
      <c r="B409" s="89" t="s">
        <v>466</v>
      </c>
      <c r="C409" s="82" t="s">
        <v>329</v>
      </c>
      <c r="D409" s="85">
        <v>6</v>
      </c>
      <c r="E409" s="85" t="s">
        <v>203</v>
      </c>
      <c r="F409" s="82" t="s">
        <v>203</v>
      </c>
      <c r="G409" s="82" t="s">
        <v>203</v>
      </c>
    </row>
    <row r="410" spans="2:7" x14ac:dyDescent="0.2">
      <c r="B410" s="89" t="s">
        <v>467</v>
      </c>
      <c r="C410" s="82" t="s">
        <v>330</v>
      </c>
      <c r="D410" s="85">
        <v>6</v>
      </c>
      <c r="E410" s="85" t="s">
        <v>204</v>
      </c>
      <c r="F410" s="82" t="s">
        <v>204</v>
      </c>
      <c r="G410" s="82" t="s">
        <v>204</v>
      </c>
    </row>
    <row r="411" spans="2:7" x14ac:dyDescent="0.2">
      <c r="B411" s="89" t="s">
        <v>468</v>
      </c>
      <c r="C411" s="82" t="s">
        <v>331</v>
      </c>
      <c r="D411" s="85">
        <v>6</v>
      </c>
      <c r="E411" s="85" t="s">
        <v>204</v>
      </c>
      <c r="F411" s="82" t="s">
        <v>204</v>
      </c>
      <c r="G411" s="82" t="s">
        <v>204</v>
      </c>
    </row>
    <row r="412" spans="2:7" x14ac:dyDescent="0.2">
      <c r="B412" s="89" t="s">
        <v>469</v>
      </c>
      <c r="C412" s="82" t="s">
        <v>332</v>
      </c>
      <c r="D412" s="85">
        <v>6</v>
      </c>
      <c r="E412" s="85" t="s">
        <v>204</v>
      </c>
      <c r="F412" s="82" t="s">
        <v>204</v>
      </c>
      <c r="G412" s="82" t="s">
        <v>204</v>
      </c>
    </row>
    <row r="413" spans="2:7" x14ac:dyDescent="0.2">
      <c r="B413" s="89" t="s">
        <v>470</v>
      </c>
      <c r="C413" s="82" t="s">
        <v>333</v>
      </c>
      <c r="D413" s="85">
        <v>6</v>
      </c>
      <c r="E413" s="85" t="s">
        <v>204</v>
      </c>
      <c r="F413" s="82" t="s">
        <v>204</v>
      </c>
      <c r="G413" s="82" t="s">
        <v>204</v>
      </c>
    </row>
    <row r="414" spans="2:7" x14ac:dyDescent="0.2">
      <c r="B414" s="89" t="s">
        <v>471</v>
      </c>
      <c r="C414" s="82" t="s">
        <v>334</v>
      </c>
      <c r="D414" s="85">
        <v>6</v>
      </c>
      <c r="E414" s="85" t="s">
        <v>204</v>
      </c>
      <c r="F414" s="82" t="s">
        <v>204</v>
      </c>
      <c r="G414" s="82" t="s">
        <v>204</v>
      </c>
    </row>
    <row r="415" spans="2:7" x14ac:dyDescent="0.2">
      <c r="B415" s="89" t="s">
        <v>472</v>
      </c>
      <c r="C415" s="82" t="s">
        <v>335</v>
      </c>
      <c r="D415" s="85">
        <v>6</v>
      </c>
      <c r="E415" s="85" t="s">
        <v>204</v>
      </c>
      <c r="F415" s="82" t="s">
        <v>204</v>
      </c>
      <c r="G415" s="82" t="s">
        <v>204</v>
      </c>
    </row>
    <row r="416" spans="2:7" x14ac:dyDescent="0.2">
      <c r="B416" s="89" t="s">
        <v>473</v>
      </c>
      <c r="C416" s="82" t="s">
        <v>336</v>
      </c>
      <c r="D416" s="85">
        <v>6</v>
      </c>
      <c r="E416" s="85" t="s">
        <v>204</v>
      </c>
      <c r="F416" s="82" t="s">
        <v>204</v>
      </c>
      <c r="G416" s="82" t="s">
        <v>204</v>
      </c>
    </row>
    <row r="417" spans="2:7" x14ac:dyDescent="0.2">
      <c r="B417" s="89" t="s">
        <v>474</v>
      </c>
      <c r="C417" s="82" t="s">
        <v>337</v>
      </c>
      <c r="D417" s="85">
        <v>6</v>
      </c>
      <c r="E417" s="85" t="s">
        <v>204</v>
      </c>
      <c r="F417" s="82" t="s">
        <v>204</v>
      </c>
      <c r="G417" s="82" t="s">
        <v>204</v>
      </c>
    </row>
    <row r="418" spans="2:7" x14ac:dyDescent="0.2">
      <c r="B418" s="89" t="s">
        <v>475</v>
      </c>
      <c r="C418" s="82" t="s">
        <v>329</v>
      </c>
      <c r="D418" s="85">
        <v>6</v>
      </c>
      <c r="E418" s="85" t="s">
        <v>204</v>
      </c>
      <c r="F418" s="82" t="s">
        <v>204</v>
      </c>
      <c r="G418" s="82" t="s">
        <v>204</v>
      </c>
    </row>
    <row r="419" spans="2:7" x14ac:dyDescent="0.2">
      <c r="B419" s="89" t="s">
        <v>476</v>
      </c>
      <c r="C419" s="82" t="s">
        <v>338</v>
      </c>
      <c r="D419" s="85">
        <v>6</v>
      </c>
      <c r="E419" s="85" t="s">
        <v>205</v>
      </c>
      <c r="F419" s="82" t="s">
        <v>205</v>
      </c>
      <c r="G419" s="82" t="s">
        <v>205</v>
      </c>
    </row>
    <row r="420" spans="2:7" x14ac:dyDescent="0.2">
      <c r="B420" s="89" t="s">
        <v>477</v>
      </c>
      <c r="C420" s="82" t="s">
        <v>339</v>
      </c>
      <c r="D420" s="85">
        <v>6</v>
      </c>
      <c r="E420" s="85" t="s">
        <v>205</v>
      </c>
      <c r="F420" s="82" t="s">
        <v>205</v>
      </c>
      <c r="G420" s="82" t="s">
        <v>205</v>
      </c>
    </row>
    <row r="421" spans="2:7" x14ac:dyDescent="0.2">
      <c r="B421" s="89" t="s">
        <v>478</v>
      </c>
      <c r="C421" s="82" t="s">
        <v>340</v>
      </c>
      <c r="D421" s="85">
        <v>6</v>
      </c>
      <c r="E421" s="85" t="s">
        <v>206</v>
      </c>
      <c r="F421" s="82" t="s">
        <v>206</v>
      </c>
      <c r="G421" s="82" t="s">
        <v>206</v>
      </c>
    </row>
    <row r="422" spans="2:7" x14ac:dyDescent="0.2">
      <c r="B422" s="89" t="s">
        <v>479</v>
      </c>
      <c r="C422" s="82" t="s">
        <v>341</v>
      </c>
      <c r="D422" s="85">
        <v>6</v>
      </c>
      <c r="E422" s="85" t="s">
        <v>206</v>
      </c>
      <c r="F422" s="82" t="s">
        <v>206</v>
      </c>
      <c r="G422" s="82" t="s">
        <v>206</v>
      </c>
    </row>
    <row r="423" spans="2:7" x14ac:dyDescent="0.2">
      <c r="B423" s="89" t="s">
        <v>480</v>
      </c>
      <c r="C423" s="82" t="s">
        <v>342</v>
      </c>
      <c r="D423" s="85">
        <v>6</v>
      </c>
      <c r="E423" s="85" t="s">
        <v>206</v>
      </c>
      <c r="F423" s="82" t="s">
        <v>206</v>
      </c>
      <c r="G423" s="82" t="s">
        <v>206</v>
      </c>
    </row>
    <row r="424" spans="2:7" x14ac:dyDescent="0.2">
      <c r="B424" s="89" t="s">
        <v>481</v>
      </c>
      <c r="C424" s="82" t="s">
        <v>343</v>
      </c>
      <c r="D424" s="85">
        <v>6</v>
      </c>
      <c r="E424" s="85" t="s">
        <v>502</v>
      </c>
      <c r="F424" s="82" t="s">
        <v>502</v>
      </c>
      <c r="G424" s="82" t="s">
        <v>502</v>
      </c>
    </row>
    <row r="425" spans="2:7" x14ac:dyDescent="0.2">
      <c r="B425" s="89" t="s">
        <v>482</v>
      </c>
      <c r="C425" s="82" t="s">
        <v>303</v>
      </c>
      <c r="D425" s="85">
        <v>6</v>
      </c>
      <c r="E425" s="85" t="s">
        <v>502</v>
      </c>
      <c r="F425" s="82" t="s">
        <v>502</v>
      </c>
      <c r="G425" s="82" t="s">
        <v>502</v>
      </c>
    </row>
    <row r="426" spans="2:7" x14ac:dyDescent="0.2">
      <c r="B426" s="89" t="s">
        <v>483</v>
      </c>
      <c r="C426" s="82" t="s">
        <v>344</v>
      </c>
      <c r="D426" s="85">
        <v>6</v>
      </c>
      <c r="E426" s="85" t="s">
        <v>502</v>
      </c>
      <c r="F426" s="82" t="s">
        <v>502</v>
      </c>
      <c r="G426" s="82" t="s">
        <v>502</v>
      </c>
    </row>
    <row r="427" spans="2:7" x14ac:dyDescent="0.2">
      <c r="B427" s="89" t="s">
        <v>484</v>
      </c>
      <c r="C427" s="82" t="s">
        <v>345</v>
      </c>
      <c r="D427" s="85">
        <v>6</v>
      </c>
      <c r="E427" s="85" t="s">
        <v>502</v>
      </c>
      <c r="F427" s="82" t="s">
        <v>502</v>
      </c>
      <c r="G427" s="82" t="s">
        <v>502</v>
      </c>
    </row>
    <row r="428" spans="2:7" x14ac:dyDescent="0.2">
      <c r="B428" s="89" t="s">
        <v>485</v>
      </c>
      <c r="C428" s="82" t="s">
        <v>346</v>
      </c>
      <c r="D428" s="85">
        <v>6</v>
      </c>
      <c r="E428" s="85" t="s">
        <v>502</v>
      </c>
      <c r="F428" s="82" t="s">
        <v>502</v>
      </c>
      <c r="G428" s="82" t="s">
        <v>502</v>
      </c>
    </row>
    <row r="429" spans="2:7" x14ac:dyDescent="0.2">
      <c r="B429" s="89" t="s">
        <v>486</v>
      </c>
      <c r="C429" s="82" t="s">
        <v>347</v>
      </c>
      <c r="D429" s="85">
        <v>6</v>
      </c>
      <c r="E429" s="85" t="s">
        <v>502</v>
      </c>
      <c r="F429" s="82" t="s">
        <v>502</v>
      </c>
      <c r="G429" s="82" t="s">
        <v>502</v>
      </c>
    </row>
    <row r="430" spans="2:7" x14ac:dyDescent="0.2">
      <c r="B430" s="89" t="s">
        <v>487</v>
      </c>
      <c r="C430" s="82" t="s">
        <v>308</v>
      </c>
      <c r="D430" s="85">
        <v>6</v>
      </c>
      <c r="E430" s="85" t="s">
        <v>502</v>
      </c>
      <c r="F430" s="82" t="s">
        <v>502</v>
      </c>
      <c r="G430" s="82" t="s">
        <v>502</v>
      </c>
    </row>
    <row r="431" spans="2:7" x14ac:dyDescent="0.2">
      <c r="B431" s="89" t="s">
        <v>488</v>
      </c>
      <c r="C431" s="82" t="s">
        <v>348</v>
      </c>
      <c r="D431" s="85">
        <v>6</v>
      </c>
      <c r="E431" s="85" t="s">
        <v>502</v>
      </c>
      <c r="F431" s="82" t="s">
        <v>502</v>
      </c>
      <c r="G431" s="82" t="s">
        <v>502</v>
      </c>
    </row>
    <row r="432" spans="2:7" x14ac:dyDescent="0.2">
      <c r="B432" s="89" t="s">
        <v>489</v>
      </c>
      <c r="C432" s="82" t="s">
        <v>349</v>
      </c>
      <c r="D432" s="85">
        <v>6</v>
      </c>
      <c r="E432" s="85" t="s">
        <v>502</v>
      </c>
      <c r="F432" s="82" t="s">
        <v>502</v>
      </c>
      <c r="G432" s="82" t="s">
        <v>502</v>
      </c>
    </row>
    <row r="433" spans="2:7" x14ac:dyDescent="0.2">
      <c r="B433" s="89" t="s">
        <v>350</v>
      </c>
      <c r="C433" s="82" t="s">
        <v>351</v>
      </c>
      <c r="D433" s="85">
        <v>6</v>
      </c>
      <c r="E433" s="85" t="s">
        <v>22</v>
      </c>
      <c r="F433" s="82" t="s">
        <v>22</v>
      </c>
      <c r="G433" s="82" t="s">
        <v>22</v>
      </c>
    </row>
    <row r="434" spans="2:7" x14ac:dyDescent="0.2">
      <c r="B434" s="89" t="s">
        <v>490</v>
      </c>
      <c r="C434" s="82" t="s">
        <v>352</v>
      </c>
      <c r="D434" s="85">
        <v>6</v>
      </c>
      <c r="E434" s="85" t="s">
        <v>22</v>
      </c>
      <c r="F434" s="82" t="s">
        <v>22</v>
      </c>
      <c r="G434" s="82" t="s">
        <v>22</v>
      </c>
    </row>
    <row r="435" spans="2:7" x14ac:dyDescent="0.2">
      <c r="B435" s="89" t="s">
        <v>491</v>
      </c>
      <c r="C435" s="82" t="s">
        <v>353</v>
      </c>
      <c r="D435" s="85">
        <v>6</v>
      </c>
      <c r="E435" s="85" t="s">
        <v>22</v>
      </c>
      <c r="F435" s="82" t="s">
        <v>22</v>
      </c>
      <c r="G435" s="82" t="s">
        <v>22</v>
      </c>
    </row>
    <row r="436" spans="2:7" x14ac:dyDescent="0.2">
      <c r="B436" s="89" t="s">
        <v>492</v>
      </c>
      <c r="C436" s="82" t="s">
        <v>354</v>
      </c>
      <c r="D436" s="85">
        <v>6</v>
      </c>
      <c r="E436" s="85" t="s">
        <v>22</v>
      </c>
      <c r="F436" s="82" t="s">
        <v>22</v>
      </c>
      <c r="G436" s="82" t="s">
        <v>22</v>
      </c>
    </row>
    <row r="437" spans="2:7" x14ac:dyDescent="0.2">
      <c r="B437" s="89" t="s">
        <v>493</v>
      </c>
      <c r="C437" s="82" t="s">
        <v>355</v>
      </c>
      <c r="D437" s="85">
        <v>6</v>
      </c>
      <c r="E437" s="85" t="s">
        <v>22</v>
      </c>
      <c r="F437" s="82" t="s">
        <v>22</v>
      </c>
      <c r="G437" s="82" t="s">
        <v>22</v>
      </c>
    </row>
    <row r="438" spans="2:7" x14ac:dyDescent="0.2">
      <c r="B438" s="89" t="s">
        <v>494</v>
      </c>
      <c r="C438" s="82" t="s">
        <v>329</v>
      </c>
      <c r="D438" s="85">
        <v>6</v>
      </c>
      <c r="E438" s="85" t="s">
        <v>22</v>
      </c>
      <c r="F438" s="82" t="s">
        <v>22</v>
      </c>
      <c r="G438" s="82" t="s">
        <v>22</v>
      </c>
    </row>
    <row r="439" spans="2:7" x14ac:dyDescent="0.2">
      <c r="B439" s="89" t="s">
        <v>495</v>
      </c>
      <c r="C439" s="82" t="s">
        <v>356</v>
      </c>
      <c r="D439" s="85">
        <v>0</v>
      </c>
      <c r="E439" s="85" t="s">
        <v>207</v>
      </c>
      <c r="F439" s="82" t="s">
        <v>207</v>
      </c>
      <c r="G439" s="82" t="s">
        <v>207</v>
      </c>
    </row>
    <row r="440" spans="2:7" x14ac:dyDescent="0.2">
      <c r="B440" s="89" t="s">
        <v>496</v>
      </c>
      <c r="C440" s="82" t="s">
        <v>357</v>
      </c>
      <c r="D440" s="85">
        <v>0</v>
      </c>
      <c r="E440" s="85" t="s">
        <v>207</v>
      </c>
      <c r="F440" s="82" t="s">
        <v>207</v>
      </c>
      <c r="G440" s="82" t="s">
        <v>207</v>
      </c>
    </row>
    <row r="441" spans="2:7" x14ac:dyDescent="0.2">
      <c r="B441" s="89" t="s">
        <v>358</v>
      </c>
      <c r="C441" s="82" t="s">
        <v>359</v>
      </c>
      <c r="D441" s="85">
        <v>0</v>
      </c>
      <c r="E441" s="85" t="s">
        <v>503</v>
      </c>
      <c r="F441" s="82" t="s">
        <v>503</v>
      </c>
      <c r="G441" s="82" t="s">
        <v>503</v>
      </c>
    </row>
    <row r="442" spans="2:7" x14ac:dyDescent="0.2">
      <c r="B442" s="89" t="s">
        <v>360</v>
      </c>
      <c r="C442" s="82" t="s">
        <v>361</v>
      </c>
      <c r="D442" s="85">
        <v>0</v>
      </c>
      <c r="E442" s="85" t="s">
        <v>209</v>
      </c>
      <c r="F442" s="82" t="s">
        <v>209</v>
      </c>
      <c r="G442" s="82" t="s">
        <v>209</v>
      </c>
    </row>
    <row r="443" spans="2:7" x14ac:dyDescent="0.2">
      <c r="B443" s="89" t="s">
        <v>362</v>
      </c>
      <c r="C443" s="82" t="s">
        <v>363</v>
      </c>
      <c r="D443" s="85">
        <v>0</v>
      </c>
      <c r="E443" s="85" t="s">
        <v>25</v>
      </c>
      <c r="F443" s="82" t="s">
        <v>25</v>
      </c>
      <c r="G443" s="82" t="s">
        <v>25</v>
      </c>
    </row>
    <row r="444" spans="2:7" x14ac:dyDescent="0.2">
      <c r="B444" s="89" t="s">
        <v>364</v>
      </c>
      <c r="C444" s="82" t="s">
        <v>365</v>
      </c>
      <c r="D444" s="85">
        <v>6</v>
      </c>
      <c r="E444" s="85" t="s">
        <v>208</v>
      </c>
      <c r="F444" s="82" t="s">
        <v>208</v>
      </c>
      <c r="G444" s="82" t="s">
        <v>208</v>
      </c>
    </row>
    <row r="445" spans="2:7" x14ac:dyDescent="0.2">
      <c r="B445" s="89" t="s">
        <v>366</v>
      </c>
      <c r="C445" s="82" t="s">
        <v>367</v>
      </c>
      <c r="D445" s="85">
        <v>6</v>
      </c>
      <c r="E445" s="85" t="s">
        <v>208</v>
      </c>
      <c r="F445" s="82" t="s">
        <v>208</v>
      </c>
      <c r="G445" s="82" t="s">
        <v>208</v>
      </c>
    </row>
    <row r="446" spans="2:7" x14ac:dyDescent="0.2">
      <c r="B446" s="89" t="s">
        <v>368</v>
      </c>
      <c r="C446" s="82" t="s">
        <v>369</v>
      </c>
      <c r="D446" s="85">
        <v>6</v>
      </c>
      <c r="E446" s="85" t="s">
        <v>208</v>
      </c>
      <c r="F446" s="82" t="s">
        <v>208</v>
      </c>
      <c r="G446" s="82" t="s">
        <v>208</v>
      </c>
    </row>
    <row r="447" spans="2:7" x14ac:dyDescent="0.2">
      <c r="B447" s="89" t="s">
        <v>370</v>
      </c>
      <c r="C447" s="82" t="s">
        <v>371</v>
      </c>
      <c r="D447" s="85">
        <v>6</v>
      </c>
      <c r="E447" s="85" t="s">
        <v>22</v>
      </c>
      <c r="F447" s="82" t="s">
        <v>22</v>
      </c>
      <c r="G447" s="82" t="s">
        <v>22</v>
      </c>
    </row>
    <row r="448" spans="2:7" x14ac:dyDescent="0.2">
      <c r="B448" s="89" t="s">
        <v>372</v>
      </c>
      <c r="C448" s="82" t="s">
        <v>373</v>
      </c>
      <c r="D448" s="85">
        <v>7</v>
      </c>
      <c r="E448" s="85" t="s">
        <v>210</v>
      </c>
      <c r="F448" s="82" t="s">
        <v>210</v>
      </c>
      <c r="G448" s="82" t="s">
        <v>210</v>
      </c>
    </row>
    <row r="449" spans="2:7" x14ac:dyDescent="0.2">
      <c r="B449" s="89" t="s">
        <v>374</v>
      </c>
      <c r="C449" s="82" t="s">
        <v>375</v>
      </c>
      <c r="D449" s="85">
        <v>7</v>
      </c>
      <c r="E449" s="85" t="s">
        <v>210</v>
      </c>
      <c r="F449" s="82" t="s">
        <v>210</v>
      </c>
      <c r="G449" s="82" t="s">
        <v>210</v>
      </c>
    </row>
    <row r="450" spans="2:7" x14ac:dyDescent="0.2">
      <c r="B450" s="89" t="s">
        <v>376</v>
      </c>
      <c r="C450" s="82" t="s">
        <v>377</v>
      </c>
      <c r="D450" s="85">
        <v>7</v>
      </c>
      <c r="E450" s="85" t="s">
        <v>211</v>
      </c>
      <c r="F450" s="82" t="s">
        <v>211</v>
      </c>
      <c r="G450" s="82" t="s">
        <v>211</v>
      </c>
    </row>
    <row r="451" spans="2:7" x14ac:dyDescent="0.2">
      <c r="B451" s="89" t="s">
        <v>378</v>
      </c>
      <c r="C451" s="82" t="s">
        <v>379</v>
      </c>
      <c r="D451" s="85">
        <v>7</v>
      </c>
      <c r="E451" s="85" t="s">
        <v>504</v>
      </c>
      <c r="F451" s="82" t="s">
        <v>504</v>
      </c>
      <c r="G451" s="82" t="s">
        <v>504</v>
      </c>
    </row>
    <row r="452" spans="2:7" x14ac:dyDescent="0.2">
      <c r="B452" s="89" t="s">
        <v>380</v>
      </c>
      <c r="C452" s="82" t="s">
        <v>381</v>
      </c>
      <c r="D452" s="85">
        <v>7</v>
      </c>
      <c r="E452" s="85" t="s">
        <v>212</v>
      </c>
      <c r="F452" s="82" t="s">
        <v>212</v>
      </c>
      <c r="G452" s="82" t="s">
        <v>212</v>
      </c>
    </row>
    <row r="453" spans="2:7" x14ac:dyDescent="0.2">
      <c r="B453" s="89" t="s">
        <v>382</v>
      </c>
      <c r="C453" s="82" t="s">
        <v>383</v>
      </c>
      <c r="D453" s="85">
        <v>7</v>
      </c>
      <c r="E453" s="85" t="s">
        <v>213</v>
      </c>
      <c r="F453" s="82" t="s">
        <v>213</v>
      </c>
      <c r="G453" s="82" t="s">
        <v>213</v>
      </c>
    </row>
    <row r="454" spans="2:7" x14ac:dyDescent="0.2">
      <c r="B454" s="89" t="s">
        <v>384</v>
      </c>
      <c r="C454" s="82" t="s">
        <v>385</v>
      </c>
      <c r="D454" s="85">
        <v>7</v>
      </c>
      <c r="E454" s="85" t="s">
        <v>213</v>
      </c>
      <c r="F454" s="82" t="s">
        <v>213</v>
      </c>
      <c r="G454" s="82" t="s">
        <v>213</v>
      </c>
    </row>
    <row r="455" spans="2:7" x14ac:dyDescent="0.2">
      <c r="B455" s="89" t="s">
        <v>386</v>
      </c>
      <c r="C455" s="82" t="s">
        <v>387</v>
      </c>
      <c r="D455" s="85">
        <v>7</v>
      </c>
      <c r="E455" s="85" t="s">
        <v>212</v>
      </c>
      <c r="F455" s="82" t="s">
        <v>212</v>
      </c>
      <c r="G455" s="82" t="s">
        <v>212</v>
      </c>
    </row>
  </sheetData>
  <pageMargins left="0.7" right="0.7" top="0.75" bottom="0.75" header="0.3" footer="0.3"/>
  <pageSetup orientation="portrait" r:id="rId1"/>
  <ignoredErrors>
    <ignoredError sqref="B3:B8 B306:B455 B153:B301 B48:B75 B10:B47 B130:B142 B143:B149 B76:B12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CAEB-2E99-4535-AAF2-3666735DD628}">
  <sheetPr>
    <tabColor theme="0" tint="-0.249977111117893"/>
  </sheetPr>
  <dimension ref="B1:P460"/>
  <sheetViews>
    <sheetView showGridLines="0" zoomScale="80" zoomScaleNormal="80" workbookViewId="0"/>
  </sheetViews>
  <sheetFormatPr defaultRowHeight="11.4" x14ac:dyDescent="0.2"/>
  <cols>
    <col min="1" max="1" width="2.44140625" style="82" customWidth="1"/>
    <col min="2" max="2" width="7.88671875" style="89" bestFit="1" customWidth="1"/>
    <col min="3" max="3" width="33.44140625" style="82" bestFit="1" customWidth="1"/>
    <col min="4" max="4" width="7.5546875" style="85" customWidth="1"/>
    <col min="5" max="6" width="33.5546875" style="82" bestFit="1" customWidth="1"/>
    <col min="7" max="7" width="43.6640625" style="82" bestFit="1" customWidth="1"/>
    <col min="8" max="9" width="14.5546875" style="82" bestFit="1" customWidth="1"/>
    <col min="10" max="11" width="15.6640625" style="82" bestFit="1" customWidth="1"/>
    <col min="12" max="13" width="14.5546875" style="82" bestFit="1" customWidth="1"/>
    <col min="14" max="14" width="13.109375" style="82" bestFit="1" customWidth="1"/>
    <col min="15" max="15" width="13.21875" style="82" bestFit="1" customWidth="1"/>
    <col min="16" max="16384" width="8.88671875" style="82"/>
  </cols>
  <sheetData>
    <row r="1" spans="2:15" ht="15.6" x14ac:dyDescent="0.3">
      <c r="B1" s="17" t="s">
        <v>529</v>
      </c>
    </row>
    <row r="2" spans="2:15" ht="15.6" x14ac:dyDescent="0.3">
      <c r="B2" s="17" t="s">
        <v>530</v>
      </c>
    </row>
    <row r="3" spans="2:15" ht="15.6" x14ac:dyDescent="0.3">
      <c r="B3" s="17"/>
    </row>
    <row r="4" spans="2:15" ht="13.8" x14ac:dyDescent="0.3">
      <c r="B4" s="91" t="s">
        <v>178</v>
      </c>
      <c r="C4" s="92" t="s">
        <v>179</v>
      </c>
      <c r="D4" s="92" t="s">
        <v>180</v>
      </c>
      <c r="E4" s="92" t="s">
        <v>181</v>
      </c>
      <c r="F4" s="92" t="s">
        <v>182</v>
      </c>
      <c r="G4" s="92" t="s">
        <v>183</v>
      </c>
      <c r="H4" s="95" t="s">
        <v>520</v>
      </c>
      <c r="I4" s="95" t="s">
        <v>521</v>
      </c>
      <c r="J4" s="95" t="s">
        <v>522</v>
      </c>
      <c r="K4" s="95" t="s">
        <v>523</v>
      </c>
      <c r="L4" s="95" t="s">
        <v>524</v>
      </c>
      <c r="M4" s="97" t="s">
        <v>525</v>
      </c>
      <c r="N4" s="95">
        <v>2018</v>
      </c>
      <c r="O4" s="95">
        <v>2019</v>
      </c>
    </row>
    <row r="5" spans="2:15" ht="12" x14ac:dyDescent="0.25">
      <c r="B5" s="90" t="s">
        <v>214</v>
      </c>
      <c r="C5" s="82" t="s">
        <v>215</v>
      </c>
      <c r="D5" s="93" t="str">
        <f>+VLOOKUP(B5,CHOE!B3:D3,3,0)</f>
        <v>p</v>
      </c>
      <c r="E5" s="94" t="str">
        <f>+VLOOKUP(B5,CHOE!B3:E3,4,0)</f>
        <v>Equity</v>
      </c>
      <c r="F5" s="94" t="str">
        <f>+VLOOKUP(B5,CHOE!B3:F3,5,0)</f>
        <v>Common share capital</v>
      </c>
      <c r="G5" s="94" t="str">
        <f>+VLOOKUP(B5,CHOE!B3:G3,6,0)</f>
        <v>Common share capital</v>
      </c>
      <c r="H5" s="96">
        <v>0</v>
      </c>
      <c r="I5" s="96">
        <v>296300</v>
      </c>
      <c r="J5" s="96">
        <v>0</v>
      </c>
      <c r="K5" s="96">
        <v>0</v>
      </c>
      <c r="L5" s="96">
        <v>0</v>
      </c>
      <c r="M5" s="98">
        <v>296300</v>
      </c>
      <c r="N5" s="99">
        <f>+H5-I5</f>
        <v>-296300</v>
      </c>
      <c r="O5" s="100">
        <f>+L5-M5</f>
        <v>-296300</v>
      </c>
    </row>
    <row r="6" spans="2:15" ht="12" x14ac:dyDescent="0.25">
      <c r="B6" s="90" t="s">
        <v>216</v>
      </c>
      <c r="C6" s="82" t="s">
        <v>217</v>
      </c>
      <c r="D6" s="93" t="str">
        <f>+VLOOKUP(B6,CHOE!B4:D4,3,0)</f>
        <v>p</v>
      </c>
      <c r="E6" s="94" t="str">
        <f>+VLOOKUP(B6,CHOE!B4:E4,4,0)</f>
        <v>Equity</v>
      </c>
      <c r="F6" s="94" t="str">
        <f>+VLOOKUP(B6,CHOE!B4:F4,5,0)</f>
        <v>Additional paid-in capital</v>
      </c>
      <c r="G6" s="94" t="str">
        <f>+VLOOKUP(B6,CHOE!B4:G4,6,0)</f>
        <v>General reserves</v>
      </c>
      <c r="H6" s="96">
        <v>0</v>
      </c>
      <c r="I6" s="96">
        <v>3331.48</v>
      </c>
      <c r="J6" s="96">
        <v>0</v>
      </c>
      <c r="K6" s="96">
        <v>0</v>
      </c>
      <c r="L6" s="96">
        <v>0</v>
      </c>
      <c r="M6" s="98">
        <v>3331.48</v>
      </c>
      <c r="N6" s="99">
        <f t="shared" ref="N6:N67" si="0">+H6-I6</f>
        <v>-3331.48</v>
      </c>
      <c r="O6" s="100">
        <f t="shared" ref="O6:O67" si="1">+L6-M6</f>
        <v>-3331.48</v>
      </c>
    </row>
    <row r="7" spans="2:15" ht="12" x14ac:dyDescent="0.25">
      <c r="B7" s="90" t="s">
        <v>388</v>
      </c>
      <c r="C7" s="82" t="s">
        <v>218</v>
      </c>
      <c r="D7" s="93" t="str">
        <f>+VLOOKUP(B7,CHOE!B5:D5,3,0)</f>
        <v>p</v>
      </c>
      <c r="E7" s="94" t="str">
        <f>+VLOOKUP(B7,CHOE!B5:E5,4,0)</f>
        <v>Equity</v>
      </c>
      <c r="F7" s="94" t="str">
        <f>+VLOOKUP(B7,CHOE!B5:F5,5,0)</f>
        <v>Additional paid-in capital</v>
      </c>
      <c r="G7" s="94" t="str">
        <f>+VLOOKUP(B7,CHOE!B5:G5,6,0)</f>
        <v>Special Reserves</v>
      </c>
      <c r="H7" s="96">
        <v>0</v>
      </c>
      <c r="I7" s="96">
        <v>175761.64</v>
      </c>
      <c r="J7" s="96">
        <v>0</v>
      </c>
      <c r="K7" s="96">
        <v>0</v>
      </c>
      <c r="L7" s="96">
        <v>0</v>
      </c>
      <c r="M7" s="98">
        <v>175761.64</v>
      </c>
      <c r="N7" s="99">
        <f t="shared" si="0"/>
        <v>-175761.64</v>
      </c>
      <c r="O7" s="100">
        <f t="shared" si="1"/>
        <v>-175761.64</v>
      </c>
    </row>
    <row r="8" spans="2:15" ht="12" x14ac:dyDescent="0.25">
      <c r="B8" s="90" t="s">
        <v>219</v>
      </c>
      <c r="C8" s="82" t="s">
        <v>220</v>
      </c>
      <c r="D8" s="93" t="str">
        <f>+VLOOKUP(B8,CHOE!B6:D6,3,0)</f>
        <v>p</v>
      </c>
      <c r="E8" s="94" t="str">
        <f>+VLOOKUP(B8,CHOE!B6:E6,4,0)</f>
        <v>Equity</v>
      </c>
      <c r="F8" s="94" t="str">
        <f>+VLOOKUP(B8,CHOE!B6:F6,5,0)</f>
        <v>Additional paid-in capital</v>
      </c>
      <c r="G8" s="94" t="str">
        <f>+VLOOKUP(B8,CHOE!B6:G6,6,0)</f>
        <v>Additional reserves</v>
      </c>
      <c r="H8" s="96">
        <v>0</v>
      </c>
      <c r="I8" s="96">
        <v>302493.06</v>
      </c>
      <c r="J8" s="96">
        <v>0</v>
      </c>
      <c r="K8" s="96">
        <v>0</v>
      </c>
      <c r="L8" s="96">
        <v>0</v>
      </c>
      <c r="M8" s="98">
        <v>302493.06</v>
      </c>
      <c r="N8" s="99">
        <f t="shared" si="0"/>
        <v>-302493.06</v>
      </c>
      <c r="O8" s="100">
        <f t="shared" si="1"/>
        <v>-302493.06</v>
      </c>
    </row>
    <row r="9" spans="2:15" ht="12" x14ac:dyDescent="0.25">
      <c r="B9" s="90" t="s">
        <v>221</v>
      </c>
      <c r="C9" s="82" t="s">
        <v>222</v>
      </c>
      <c r="D9" s="93" t="str">
        <f>+VLOOKUP(B9,CHOE!B7:D7,3,0)</f>
        <v>p</v>
      </c>
      <c r="E9" s="94" t="str">
        <f>+VLOOKUP(B9,CHOE!B7:E7,4,0)</f>
        <v>Equity</v>
      </c>
      <c r="F9" s="94" t="str">
        <f>+VLOOKUP(B9,CHOE!B7:F7,5,0)</f>
        <v>Retained profit</v>
      </c>
      <c r="G9" s="94" t="str">
        <f>+VLOOKUP(B9,CHOE!B7:G7,6,0)</f>
        <v>Retained profit</v>
      </c>
      <c r="H9" s="96">
        <v>0</v>
      </c>
      <c r="I9" s="96">
        <v>3177723.09</v>
      </c>
      <c r="J9" s="96">
        <v>0</v>
      </c>
      <c r="K9" s="96">
        <v>357032.54</v>
      </c>
      <c r="L9" s="96">
        <v>0</v>
      </c>
      <c r="M9" s="98">
        <v>3534755.63</v>
      </c>
      <c r="N9" s="99">
        <f t="shared" si="0"/>
        <v>-3177723.09</v>
      </c>
      <c r="O9" s="100">
        <f t="shared" si="1"/>
        <v>-3534755.63</v>
      </c>
    </row>
    <row r="10" spans="2:15" ht="12" x14ac:dyDescent="0.25">
      <c r="B10" s="90" t="s">
        <v>223</v>
      </c>
      <c r="C10" s="82" t="s">
        <v>224</v>
      </c>
      <c r="D10" s="93" t="str">
        <f>+VLOOKUP(B10,CHOE!B8:D8,3,0)</f>
        <v>p</v>
      </c>
      <c r="E10" s="94" t="str">
        <f>+VLOOKUP(C10,CHOE!C8:E8,3,0)</f>
        <v>Equity</v>
      </c>
      <c r="F10" s="94" t="str">
        <f>+VLOOKUP(D10,CHOE!D8:F8,3,0)</f>
        <v>Current financial result</v>
      </c>
      <c r="G10" s="94" t="str">
        <f>+VLOOKUP(E10,CHOE!E8:G8,3,0)</f>
        <v>Current financial result</v>
      </c>
      <c r="H10" s="96">
        <v>0</v>
      </c>
      <c r="I10" s="96">
        <v>357032.54</v>
      </c>
      <c r="J10" s="96">
        <v>1005365.83</v>
      </c>
      <c r="K10" s="96">
        <v>1563826.99</v>
      </c>
      <c r="L10" s="96">
        <v>0</v>
      </c>
      <c r="M10" s="98">
        <v>915493.7</v>
      </c>
      <c r="N10" s="99">
        <f t="shared" si="0"/>
        <v>-357032.54</v>
      </c>
      <c r="O10" s="100">
        <f t="shared" si="1"/>
        <v>-915493.7</v>
      </c>
    </row>
    <row r="11" spans="2:15" ht="12" x14ac:dyDescent="0.25">
      <c r="B11" s="90">
        <v>131</v>
      </c>
      <c r="C11" s="82" t="s">
        <v>225</v>
      </c>
      <c r="D11" s="93" t="str">
        <f>+VLOOKUP(B11,CHOE!B9:D9,3,0)</f>
        <v>p</v>
      </c>
      <c r="E11" s="94" t="str">
        <f>+VLOOKUP(B11,CHOE!B9:F9,4,0)</f>
        <v>Non-current liabilities</v>
      </c>
      <c r="F11" s="94" t="str">
        <f>+VLOOKUP(B11,CHOE!B9:F9,5,0)</f>
        <v>Future periods financing</v>
      </c>
      <c r="G11" s="94" t="str">
        <f>+VLOOKUP(B11,CHOE!B9:G9,6,0)</f>
        <v>Future periods financing</v>
      </c>
      <c r="H11" s="96">
        <v>0</v>
      </c>
      <c r="I11" s="96">
        <v>730039.88</v>
      </c>
      <c r="J11" s="96">
        <v>95344.31</v>
      </c>
      <c r="K11" s="96">
        <v>0</v>
      </c>
      <c r="L11" s="96">
        <v>0</v>
      </c>
      <c r="M11" s="98">
        <v>634695.56999999995</v>
      </c>
      <c r="N11" s="99">
        <f t="shared" ref="N11" si="2">+H11-I11</f>
        <v>-730039.88</v>
      </c>
      <c r="O11" s="100">
        <f t="shared" ref="O11" si="3">+L11-M11</f>
        <v>-634695.56999999995</v>
      </c>
    </row>
    <row r="12" spans="2:15" ht="12" x14ac:dyDescent="0.25">
      <c r="B12" s="90" t="s">
        <v>389</v>
      </c>
      <c r="C12" s="82" t="s">
        <v>226</v>
      </c>
      <c r="D12" s="93" t="str">
        <f>+VLOOKUP(B12,CHOE!B10:D10,3,0)</f>
        <v>p</v>
      </c>
      <c r="E12" s="94" t="str">
        <f>+VLOOKUP(B12,CHOE!B10:F10,4,0)</f>
        <v>Non-current liabilities</v>
      </c>
      <c r="F12" s="94" t="str">
        <f>+VLOOKUP(B12,CHOE!B10:F10,5,0)</f>
        <v>Future periods financing</v>
      </c>
      <c r="G12" s="94" t="str">
        <f>+VLOOKUP(B12,CHOE!B10:G10,6,0)</f>
        <v>Future periods financing</v>
      </c>
      <c r="H12" s="96">
        <v>0</v>
      </c>
      <c r="I12" s="96">
        <v>0</v>
      </c>
      <c r="J12" s="96">
        <v>0</v>
      </c>
      <c r="K12" s="96">
        <v>133264.79999999999</v>
      </c>
      <c r="L12" s="96">
        <v>0</v>
      </c>
      <c r="M12" s="98">
        <v>133264.79999999999</v>
      </c>
      <c r="N12" s="99">
        <f t="shared" si="0"/>
        <v>0</v>
      </c>
      <c r="O12" s="100">
        <f t="shared" si="1"/>
        <v>-133264.79999999999</v>
      </c>
    </row>
    <row r="13" spans="2:15" ht="12" x14ac:dyDescent="0.25">
      <c r="B13" s="90" t="s">
        <v>390</v>
      </c>
      <c r="C13" s="82" t="s">
        <v>227</v>
      </c>
      <c r="D13" s="93" t="str">
        <f>+VLOOKUP(B13,CHOE!B11:D11,3,0)</f>
        <v>p</v>
      </c>
      <c r="E13" s="94" t="str">
        <f>+VLOOKUP(B13,CHOE!B11:F11,4,0)</f>
        <v>Non-current liabilities</v>
      </c>
      <c r="F13" s="94" t="str">
        <f>+VLOOKUP(B13,CHOE!B11:F11,5,0)</f>
        <v>Future periods financing</v>
      </c>
      <c r="G13" s="94" t="str">
        <f>+VLOOKUP(B13,CHOE!B11:G11,6,0)</f>
        <v>Future periods financing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8">
        <v>0</v>
      </c>
      <c r="N13" s="99">
        <f t="shared" si="0"/>
        <v>0</v>
      </c>
      <c r="O13" s="100">
        <f t="shared" si="1"/>
        <v>0</v>
      </c>
    </row>
    <row r="14" spans="2:15" ht="12" x14ac:dyDescent="0.25">
      <c r="B14" s="90" t="s">
        <v>391</v>
      </c>
      <c r="C14" s="82" t="s">
        <v>228</v>
      </c>
      <c r="D14" s="93" t="str">
        <f>+VLOOKUP(B14,CHOE!B12:D12,3,0)</f>
        <v>p</v>
      </c>
      <c r="E14" s="94" t="str">
        <f>+VLOOKUP(B14,CHOE!B12:F12,4,0)</f>
        <v>Non-current liabilities</v>
      </c>
      <c r="F14" s="94" t="str">
        <f>+VLOOKUP(B14,CHOE!B12:F12,5,0)</f>
        <v>Future periods financing</v>
      </c>
      <c r="G14" s="94" t="str">
        <f>+VLOOKUP(B14,CHOE!B12:G12,6,0)</f>
        <v>Future periods financing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8">
        <v>0</v>
      </c>
      <c r="N14" s="99">
        <f t="shared" si="0"/>
        <v>0</v>
      </c>
      <c r="O14" s="100">
        <f t="shared" si="1"/>
        <v>0</v>
      </c>
    </row>
    <row r="15" spans="2:15" ht="12" x14ac:dyDescent="0.25">
      <c r="B15" s="90" t="s">
        <v>392</v>
      </c>
      <c r="C15" s="82" t="s">
        <v>229</v>
      </c>
      <c r="D15" s="93" t="str">
        <f>+VLOOKUP(B15,CHOE!B13:D13,3,0)</f>
        <v>p</v>
      </c>
      <c r="E15" s="94" t="str">
        <f>+VLOOKUP(B15,CHOE!B13:E13,4,0)</f>
        <v>Current liablilities</v>
      </c>
      <c r="F15" s="94" t="str">
        <f>+VLOOKUP(B15,CHOE!B13:F13,5,0)</f>
        <v xml:space="preserve">Short term debt </v>
      </c>
      <c r="G15" s="94" t="str">
        <f>+VLOOKUP(B15,CHOE!B13:G13,6,0)</f>
        <v>Short term debt - overdraft 2</v>
      </c>
      <c r="H15" s="96">
        <v>0</v>
      </c>
      <c r="I15" s="96">
        <v>267483.18</v>
      </c>
      <c r="J15" s="96">
        <v>3814142.83</v>
      </c>
      <c r="K15" s="96">
        <v>3546659.65</v>
      </c>
      <c r="L15" s="96">
        <v>0</v>
      </c>
      <c r="M15" s="98">
        <v>0</v>
      </c>
      <c r="N15" s="99">
        <f t="shared" si="0"/>
        <v>-267483.18</v>
      </c>
      <c r="O15" s="100">
        <f t="shared" si="1"/>
        <v>0</v>
      </c>
    </row>
    <row r="16" spans="2:15" ht="12" x14ac:dyDescent="0.25">
      <c r="B16" s="90" t="s">
        <v>393</v>
      </c>
      <c r="C16" s="82" t="s">
        <v>230</v>
      </c>
      <c r="D16" s="93" t="str">
        <f>+VLOOKUP(B16,CHOE!B14:D14,3,0)</f>
        <v>p</v>
      </c>
      <c r="E16" s="94" t="str">
        <f>+VLOOKUP(B16,CHOE!B14:E14,4,0)</f>
        <v>Current liablilities</v>
      </c>
      <c r="F16" s="94" t="str">
        <f>+VLOOKUP(B16,CHOE!B14:F14,5,0)</f>
        <v xml:space="preserve">Short term debt </v>
      </c>
      <c r="G16" s="94" t="str">
        <f>+VLOOKUP(B16,CHOE!B14:G14,6,0)</f>
        <v>Short term debt - overdraft 3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8">
        <v>0</v>
      </c>
      <c r="N16" s="99">
        <f t="shared" si="0"/>
        <v>0</v>
      </c>
      <c r="O16" s="100">
        <f t="shared" si="1"/>
        <v>0</v>
      </c>
    </row>
    <row r="17" spans="2:15" ht="12" x14ac:dyDescent="0.25">
      <c r="B17" s="90" t="s">
        <v>394</v>
      </c>
      <c r="C17" s="82" t="s">
        <v>231</v>
      </c>
      <c r="D17" s="93" t="str">
        <f>+VLOOKUP(B17,CHOE!B15:D15,3,0)</f>
        <v>p</v>
      </c>
      <c r="E17" s="94" t="str">
        <f>+VLOOKUP(B17,CHOE!B15:E15,4,0)</f>
        <v>Non-current liabilities</v>
      </c>
      <c r="F17" s="94" t="str">
        <f>+VLOOKUP(B17,CHOE!B15:F15,5,0)</f>
        <v>Long-term debt - investment loan</v>
      </c>
      <c r="G17" s="94" t="str">
        <f>+VLOOKUP(B17,CHOE!B15:G15,6,0)</f>
        <v>Long-term debt - investment loan</v>
      </c>
      <c r="H17" s="96">
        <v>0</v>
      </c>
      <c r="I17" s="96">
        <v>381529.86</v>
      </c>
      <c r="J17" s="96">
        <v>72672.240000000005</v>
      </c>
      <c r="K17" s="96">
        <v>0</v>
      </c>
      <c r="L17" s="96">
        <v>0</v>
      </c>
      <c r="M17" s="98">
        <v>308857.62</v>
      </c>
      <c r="N17" s="99">
        <f t="shared" si="0"/>
        <v>-381529.86</v>
      </c>
      <c r="O17" s="100">
        <f t="shared" si="1"/>
        <v>-308857.62</v>
      </c>
    </row>
    <row r="18" spans="2:15" ht="12" x14ac:dyDescent="0.25">
      <c r="B18" s="90" t="s">
        <v>395</v>
      </c>
      <c r="C18" s="82" t="s">
        <v>232</v>
      </c>
      <c r="D18" s="93" t="str">
        <f>+VLOOKUP(B18,CHOE!B16:D16,3,0)</f>
        <v>p</v>
      </c>
      <c r="E18" s="94" t="str">
        <f>+VLOOKUP(B18,CHOE!B16:E16,4,0)</f>
        <v>Non-current liabilities</v>
      </c>
      <c r="F18" s="94" t="str">
        <f>+VLOOKUP(B18,CHOE!B16:F16,5,0)</f>
        <v>Long-term debt - investment loan</v>
      </c>
      <c r="G18" s="94" t="str">
        <f>+VLOOKUP(B18,CHOE!B16:G16,6,0)</f>
        <v>Long-term debt - investment loan</v>
      </c>
      <c r="H18" s="96">
        <v>0</v>
      </c>
      <c r="I18" s="96">
        <v>349080.46</v>
      </c>
      <c r="J18" s="96">
        <v>65194.32</v>
      </c>
      <c r="K18" s="96">
        <v>0</v>
      </c>
      <c r="L18" s="96">
        <v>0</v>
      </c>
      <c r="M18" s="98">
        <v>283886.14</v>
      </c>
      <c r="N18" s="99">
        <f t="shared" si="0"/>
        <v>-349080.46</v>
      </c>
      <c r="O18" s="100">
        <f t="shared" si="1"/>
        <v>-283886.14</v>
      </c>
    </row>
    <row r="19" spans="2:15" ht="12" x14ac:dyDescent="0.25">
      <c r="B19" s="90" t="s">
        <v>396</v>
      </c>
      <c r="C19" s="82" t="s">
        <v>233</v>
      </c>
      <c r="D19" s="93" t="str">
        <f>+VLOOKUP(B19,CHOE!B17:D17,3,0)</f>
        <v>p</v>
      </c>
      <c r="E19" s="94" t="str">
        <f>+VLOOKUP(B19,CHOE!B17:E17,4,0)</f>
        <v>Non-current liabilities</v>
      </c>
      <c r="F19" s="94" t="str">
        <f>+VLOOKUP(B19,CHOE!B17:F17,5,0)</f>
        <v>Long-term debt - investment loan</v>
      </c>
      <c r="G19" s="94" t="str">
        <f>+VLOOKUP(B19,CHOE!B17:G17,6,0)</f>
        <v>Long-term debt - investment loan</v>
      </c>
      <c r="H19" s="96">
        <v>0</v>
      </c>
      <c r="I19" s="96">
        <v>417876.56</v>
      </c>
      <c r="J19" s="96">
        <v>96432.960000000006</v>
      </c>
      <c r="K19" s="96">
        <v>0</v>
      </c>
      <c r="L19" s="96">
        <v>0</v>
      </c>
      <c r="M19" s="98">
        <v>321443.59999999998</v>
      </c>
      <c r="N19" s="99">
        <f t="shared" si="0"/>
        <v>-417876.56</v>
      </c>
      <c r="O19" s="100">
        <f t="shared" si="1"/>
        <v>-321443.59999999998</v>
      </c>
    </row>
    <row r="20" spans="2:15" ht="12" x14ac:dyDescent="0.25">
      <c r="B20" s="90" t="s">
        <v>397</v>
      </c>
      <c r="C20" s="82" t="s">
        <v>234</v>
      </c>
      <c r="D20" s="93" t="str">
        <f>+VLOOKUP(B20,CHOE!B18:D18,3,0)</f>
        <v>p</v>
      </c>
      <c r="E20" s="94" t="str">
        <f>+VLOOKUP(B20,CHOE!B18:E18,4,0)</f>
        <v>Non-current liabilities</v>
      </c>
      <c r="F20" s="94" t="str">
        <f>+VLOOKUP(B20,CHOE!B18:F18,5,0)</f>
        <v>Long-term debt - investment loan</v>
      </c>
      <c r="G20" s="94" t="str">
        <f>+VLOOKUP(B20,CHOE!B18:G18,6,0)</f>
        <v>Long-term debt - investment loan</v>
      </c>
      <c r="H20" s="96">
        <v>0</v>
      </c>
      <c r="I20" s="96">
        <v>103658.99</v>
      </c>
      <c r="J20" s="96">
        <v>117349.8</v>
      </c>
      <c r="K20" s="96">
        <v>414635.97</v>
      </c>
      <c r="L20" s="96">
        <v>0</v>
      </c>
      <c r="M20" s="98">
        <v>400945.16</v>
      </c>
      <c r="N20" s="99">
        <f t="shared" si="0"/>
        <v>-103658.99</v>
      </c>
      <c r="O20" s="100">
        <f t="shared" si="1"/>
        <v>-400945.16</v>
      </c>
    </row>
    <row r="21" spans="2:15" ht="12" x14ac:dyDescent="0.25">
      <c r="B21" s="90" t="s">
        <v>398</v>
      </c>
      <c r="C21" s="82" t="s">
        <v>235</v>
      </c>
      <c r="D21" s="93" t="str">
        <f>+VLOOKUP(B21,CHOE!B19:D19,3,0)</f>
        <v>p</v>
      </c>
      <c r="E21" s="94" t="str">
        <f>+VLOOKUP(B21,CHOE!B19:E19,4,0)</f>
        <v>Non-current liabilities</v>
      </c>
      <c r="F21" s="94" t="str">
        <f>+VLOOKUP(B21,CHOE!B19:F19,5,0)</f>
        <v>Long-term debt - investment loan</v>
      </c>
      <c r="G21" s="94" t="str">
        <f>+VLOOKUP(B21,CHOE!B19:G19,6,0)</f>
        <v>Long-term debt - investment loan</v>
      </c>
      <c r="H21" s="96">
        <v>0</v>
      </c>
      <c r="I21" s="96">
        <v>0</v>
      </c>
      <c r="J21" s="96">
        <v>0</v>
      </c>
      <c r="K21" s="96">
        <v>0</v>
      </c>
      <c r="L21" s="96">
        <v>0</v>
      </c>
      <c r="M21" s="98">
        <v>0</v>
      </c>
      <c r="N21" s="99">
        <f t="shared" si="0"/>
        <v>0</v>
      </c>
      <c r="O21" s="100">
        <f t="shared" si="1"/>
        <v>0</v>
      </c>
    </row>
    <row r="22" spans="2:15" ht="12" x14ac:dyDescent="0.25">
      <c r="B22" s="90" t="s">
        <v>399</v>
      </c>
      <c r="C22" s="82" t="s">
        <v>236</v>
      </c>
      <c r="D22" s="93" t="str">
        <f>+VLOOKUP(B22,CHOE!B20:D20,3,0)</f>
        <v>p</v>
      </c>
      <c r="E22" s="94" t="str">
        <f>+VLOOKUP(B22,CHOE!B20:E20,4,0)</f>
        <v>Non-current liabilities</v>
      </c>
      <c r="F22" s="94" t="str">
        <f>+VLOOKUP(B22,CHOE!B20:F20,5,0)</f>
        <v>Long term debt - project financing</v>
      </c>
      <c r="G22" s="94" t="str">
        <f>+VLOOKUP(B22,CHOE!B20:G20,6,0)</f>
        <v>Long term debt - project financing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98">
        <v>0</v>
      </c>
      <c r="N22" s="99">
        <f t="shared" si="0"/>
        <v>0</v>
      </c>
      <c r="O22" s="100">
        <f t="shared" si="1"/>
        <v>0</v>
      </c>
    </row>
    <row r="23" spans="2:15" ht="12" x14ac:dyDescent="0.25">
      <c r="B23" s="90" t="s">
        <v>400</v>
      </c>
      <c r="C23" s="82" t="s">
        <v>237</v>
      </c>
      <c r="D23" s="93" t="str">
        <f>+VLOOKUP(B23,CHOE!B21:D21,3,0)</f>
        <v>p</v>
      </c>
      <c r="E23" s="94" t="str">
        <f>+VLOOKUP(B23,CHOE!B21:E21,4,0)</f>
        <v>Current liablilities</v>
      </c>
      <c r="F23" s="94" t="str">
        <f>+VLOOKUP(B23,CHOE!B21:F21,5,0)</f>
        <v>Short term debt</v>
      </c>
      <c r="G23" s="94" t="str">
        <f>+VLOOKUP(B23,CHOE!B21:G21,6,0)</f>
        <v>Other current liabilities - Nikolay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8">
        <v>0</v>
      </c>
      <c r="N23" s="99">
        <f t="shared" si="0"/>
        <v>0</v>
      </c>
      <c r="O23" s="100">
        <f t="shared" si="1"/>
        <v>0</v>
      </c>
    </row>
    <row r="24" spans="2:15" ht="12" x14ac:dyDescent="0.25">
      <c r="B24" s="90" t="s">
        <v>238</v>
      </c>
      <c r="C24" s="82" t="s">
        <v>239</v>
      </c>
      <c r="D24" s="93" t="str">
        <f>+VLOOKUP(B24,CHOE!B22:D22,3,0)</f>
        <v>a</v>
      </c>
      <c r="E24" s="94" t="str">
        <f>+VLOOKUP(B24,CHOE!B22:E22,4,0)</f>
        <v>Non-Current Assets</v>
      </c>
      <c r="F24" s="94" t="str">
        <f>+VLOOKUP(B24,CHOE!B22:F22,5,0)</f>
        <v>Land</v>
      </c>
      <c r="G24" s="94" t="str">
        <f>+VLOOKUP(B24,CHOE!B22:G22,6,0)</f>
        <v>Land</v>
      </c>
      <c r="H24" s="96">
        <v>17050</v>
      </c>
      <c r="I24" s="96">
        <v>0</v>
      </c>
      <c r="J24" s="96">
        <v>0</v>
      </c>
      <c r="K24" s="96">
        <v>0</v>
      </c>
      <c r="L24" s="96">
        <v>17050</v>
      </c>
      <c r="M24" s="98">
        <v>0</v>
      </c>
      <c r="N24" s="99">
        <f t="shared" si="0"/>
        <v>17050</v>
      </c>
      <c r="O24" s="100">
        <f t="shared" si="1"/>
        <v>17050</v>
      </c>
    </row>
    <row r="25" spans="2:15" ht="12" x14ac:dyDescent="0.25">
      <c r="B25" s="90" t="s">
        <v>240</v>
      </c>
      <c r="C25" s="82" t="s">
        <v>241</v>
      </c>
      <c r="D25" s="93" t="str">
        <f>+VLOOKUP(B25,CHOE!B23:D23,3,0)</f>
        <v>a</v>
      </c>
      <c r="E25" s="94" t="str">
        <f>+VLOOKUP(B25,CHOE!B23:E23,4,0)</f>
        <v>Non-Current Assets</v>
      </c>
      <c r="F25" s="94" t="str">
        <f>+VLOOKUP(B25,CHOE!B23:F23,5,0)</f>
        <v>Buldings</v>
      </c>
      <c r="G25" s="94" t="str">
        <f>+VLOOKUP(B25,CHOE!B23:G23,6,0)</f>
        <v>Buldings</v>
      </c>
      <c r="H25" s="96">
        <v>731801.75</v>
      </c>
      <c r="I25" s="96">
        <v>0</v>
      </c>
      <c r="J25" s="96">
        <v>0</v>
      </c>
      <c r="K25" s="96">
        <v>6634.43</v>
      </c>
      <c r="L25" s="96">
        <v>725167.32</v>
      </c>
      <c r="M25" s="98">
        <v>0</v>
      </c>
      <c r="N25" s="99">
        <f t="shared" si="0"/>
        <v>731801.75</v>
      </c>
      <c r="O25" s="100">
        <f t="shared" si="1"/>
        <v>725167.32</v>
      </c>
    </row>
    <row r="26" spans="2:15" ht="12" x14ac:dyDescent="0.25">
      <c r="B26" s="90" t="s">
        <v>242</v>
      </c>
      <c r="C26" s="82" t="s">
        <v>243</v>
      </c>
      <c r="D26" s="93" t="str">
        <f>+VLOOKUP(B26,CHOE!B24:D24,3,0)</f>
        <v>a</v>
      </c>
      <c r="E26" s="94" t="str">
        <f>+VLOOKUP(B26,CHOE!B24:E24,4,0)</f>
        <v>Non-Current Assets</v>
      </c>
      <c r="F26" s="94" t="str">
        <f>+VLOOKUP(B26,CHOE!B24:F24,5,0)</f>
        <v>Machines and equipment</v>
      </c>
      <c r="G26" s="94" t="str">
        <f>+VLOOKUP(B26,CHOE!B24:G24,6,0)</f>
        <v>Machines and equipment</v>
      </c>
      <c r="H26" s="96">
        <v>4415844.24</v>
      </c>
      <c r="I26" s="96">
        <v>0</v>
      </c>
      <c r="J26" s="96">
        <v>537106.39</v>
      </c>
      <c r="K26" s="96">
        <v>41901.58</v>
      </c>
      <c r="L26" s="96">
        <v>4911049.05</v>
      </c>
      <c r="M26" s="98">
        <v>0</v>
      </c>
      <c r="N26" s="99">
        <f t="shared" si="0"/>
        <v>4415844.24</v>
      </c>
      <c r="O26" s="100">
        <f t="shared" si="1"/>
        <v>4911049.05</v>
      </c>
    </row>
    <row r="27" spans="2:15" ht="12" x14ac:dyDescent="0.25">
      <c r="B27" s="90" t="s">
        <v>244</v>
      </c>
      <c r="C27" s="82" t="s">
        <v>245</v>
      </c>
      <c r="D27" s="93" t="str">
        <f>+VLOOKUP(B27,CHOE!B25:D25,3,0)</f>
        <v>a</v>
      </c>
      <c r="E27" s="94" t="str">
        <f>+VLOOKUP(B27,CHOE!B25:E25,4,0)</f>
        <v>Non-Current Assets</v>
      </c>
      <c r="F27" s="94" t="str">
        <f>+VLOOKUP(B27,CHOE!B25:F25,5,0)</f>
        <v>Transport Vehicles</v>
      </c>
      <c r="G27" s="94" t="str">
        <f>+VLOOKUP(B27,CHOE!B25:G25,6,0)</f>
        <v>Transport Vehicles</v>
      </c>
      <c r="H27" s="96">
        <v>143050.49</v>
      </c>
      <c r="I27" s="96">
        <v>0</v>
      </c>
      <c r="J27" s="96">
        <v>0</v>
      </c>
      <c r="K27" s="96">
        <v>0</v>
      </c>
      <c r="L27" s="96">
        <v>143050.49</v>
      </c>
      <c r="M27" s="98">
        <v>0</v>
      </c>
      <c r="N27" s="99">
        <f t="shared" si="0"/>
        <v>143050.49</v>
      </c>
      <c r="O27" s="100">
        <f t="shared" si="1"/>
        <v>143050.49</v>
      </c>
    </row>
    <row r="28" spans="2:15" ht="12" x14ac:dyDescent="0.25">
      <c r="B28" s="90" t="s">
        <v>246</v>
      </c>
      <c r="C28" s="82" t="s">
        <v>247</v>
      </c>
      <c r="D28" s="93" t="str">
        <f>+VLOOKUP(B28,CHOE!B26:D26,3,0)</f>
        <v>a</v>
      </c>
      <c r="E28" s="94" t="str">
        <f>+VLOOKUP(B28,CHOE!B26:E26,4,0)</f>
        <v>Non-Current Assets</v>
      </c>
      <c r="F28" s="94" t="str">
        <f>+VLOOKUP(B28,CHOE!B26:F26,5,0)</f>
        <v xml:space="preserve">Office and other equipment </v>
      </c>
      <c r="G28" s="94" t="str">
        <f>+VLOOKUP(B28,CHOE!B26:G26,6,0)</f>
        <v xml:space="preserve">Office and other equipment </v>
      </c>
      <c r="H28" s="96">
        <v>316304.07</v>
      </c>
      <c r="I28" s="96">
        <v>0</v>
      </c>
      <c r="J28" s="96">
        <v>68746.67</v>
      </c>
      <c r="K28" s="96">
        <v>0</v>
      </c>
      <c r="L28" s="96">
        <v>385050.74</v>
      </c>
      <c r="M28" s="98">
        <v>0</v>
      </c>
      <c r="N28" s="99">
        <f t="shared" si="0"/>
        <v>316304.07</v>
      </c>
      <c r="O28" s="100">
        <f t="shared" si="1"/>
        <v>385050.74</v>
      </c>
    </row>
    <row r="29" spans="2:15" ht="12" x14ac:dyDescent="0.25">
      <c r="B29" s="90" t="s">
        <v>401</v>
      </c>
      <c r="C29" s="82" t="s">
        <v>248</v>
      </c>
      <c r="D29" s="93" t="str">
        <f>+VLOOKUP(B29,CHOE!B27:D27,3,0)</f>
        <v>a</v>
      </c>
      <c r="E29" s="94" t="str">
        <f>+VLOOKUP(B29,CHOE!B27:E27,4,0)</f>
        <v>Non-Current Assets</v>
      </c>
      <c r="F29" s="94" t="str">
        <f>+VLOOKUP(B29,CHOE!B27:F27,5,0)</f>
        <v>Acuisition of assets</v>
      </c>
      <c r="G29" s="94" t="str">
        <f>+VLOOKUP(B29,CHOE!B27:G27,6,0)</f>
        <v>Acuisition of assets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8">
        <v>0</v>
      </c>
      <c r="N29" s="99">
        <f t="shared" si="0"/>
        <v>0</v>
      </c>
      <c r="O29" s="100">
        <f t="shared" si="1"/>
        <v>0</v>
      </c>
    </row>
    <row r="30" spans="2:15" ht="12" x14ac:dyDescent="0.25">
      <c r="B30" s="90" t="s">
        <v>402</v>
      </c>
      <c r="C30" s="82" t="s">
        <v>249</v>
      </c>
      <c r="D30" s="93" t="str">
        <f>+VLOOKUP(B30,CHOE!B28:D28,3,0)</f>
        <v>a</v>
      </c>
      <c r="E30" s="94" t="str">
        <f>+VLOOKUP(B30,CHOE!B28:E28,4,0)</f>
        <v>Non-Current Assets</v>
      </c>
      <c r="F30" s="94" t="str">
        <f>+VLOOKUP(B30,CHOE!B28:F28,5,0)</f>
        <v>Acuisition of assets</v>
      </c>
      <c r="G30" s="94" t="str">
        <f>+VLOOKUP(B30,CHOE!B28:G28,6,0)</f>
        <v>Acuisition of assets</v>
      </c>
      <c r="H30" s="96">
        <v>0</v>
      </c>
      <c r="I30" s="96">
        <v>0</v>
      </c>
      <c r="J30" s="96">
        <v>0</v>
      </c>
      <c r="K30" s="96">
        <v>0</v>
      </c>
      <c r="L30" s="96">
        <v>0</v>
      </c>
      <c r="M30" s="98">
        <v>0</v>
      </c>
      <c r="N30" s="99">
        <f t="shared" si="0"/>
        <v>0</v>
      </c>
      <c r="O30" s="100">
        <f t="shared" si="1"/>
        <v>0</v>
      </c>
    </row>
    <row r="31" spans="2:15" ht="12" x14ac:dyDescent="0.25">
      <c r="B31" s="90" t="s">
        <v>403</v>
      </c>
      <c r="C31" s="82" t="s">
        <v>250</v>
      </c>
      <c r="D31" s="93" t="str">
        <f>+VLOOKUP(B31,CHOE!B29:D29,3,0)</f>
        <v>a</v>
      </c>
      <c r="E31" s="94" t="str">
        <f>+VLOOKUP(B31,CHOE!B29:E29,4,0)</f>
        <v>Non-Current Assets</v>
      </c>
      <c r="F31" s="94" t="str">
        <f>+VLOOKUP(B31,CHOE!B29:F29,5,0)</f>
        <v>Acuisition of assets</v>
      </c>
      <c r="G31" s="94" t="str">
        <f>+VLOOKUP(B31,CHOE!B29:G29,6,0)</f>
        <v>Acuisition of assets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8">
        <v>0</v>
      </c>
      <c r="N31" s="99">
        <f t="shared" si="0"/>
        <v>0</v>
      </c>
      <c r="O31" s="100">
        <f t="shared" si="1"/>
        <v>0</v>
      </c>
    </row>
    <row r="32" spans="2:15" ht="12" x14ac:dyDescent="0.25">
      <c r="B32" s="90" t="s">
        <v>404</v>
      </c>
      <c r="C32" s="82" t="s">
        <v>251</v>
      </c>
      <c r="D32" s="93" t="str">
        <f>+VLOOKUP(B32,CHOE!B30:D30,3,0)</f>
        <v>a</v>
      </c>
      <c r="E32" s="94" t="str">
        <f>+VLOOKUP(B32,CHOE!B30:E30,4,0)</f>
        <v>Non-Current Assets</v>
      </c>
      <c r="F32" s="94" t="str">
        <f>+VLOOKUP(B32,CHOE!B30:F30,5,0)</f>
        <v>Acuisition of assets</v>
      </c>
      <c r="G32" s="94" t="str">
        <f>+VLOOKUP(B32,CHOE!B30:G30,6,0)</f>
        <v>Acuisition of assets</v>
      </c>
      <c r="H32" s="96">
        <v>0</v>
      </c>
      <c r="I32" s="96">
        <v>0</v>
      </c>
      <c r="J32" s="96">
        <v>0</v>
      </c>
      <c r="K32" s="96">
        <v>0</v>
      </c>
      <c r="L32" s="96">
        <v>0</v>
      </c>
      <c r="M32" s="98">
        <v>0</v>
      </c>
      <c r="N32" s="99">
        <f t="shared" si="0"/>
        <v>0</v>
      </c>
      <c r="O32" s="100">
        <f t="shared" si="1"/>
        <v>0</v>
      </c>
    </row>
    <row r="33" spans="2:15" ht="12" x14ac:dyDescent="0.25">
      <c r="B33" s="90" t="s">
        <v>405</v>
      </c>
      <c r="C33" s="82" t="s">
        <v>252</v>
      </c>
      <c r="D33" s="93" t="str">
        <f>+VLOOKUP(B33,CHOE!B31:D31,3,0)</f>
        <v>a</v>
      </c>
      <c r="E33" s="94" t="str">
        <f>+VLOOKUP(B33,CHOE!B31:E31,4,0)</f>
        <v>Non-Current Assets</v>
      </c>
      <c r="F33" s="94" t="str">
        <f>+VLOOKUP(B33,CHOE!B31:F31,5,0)</f>
        <v>Acuisition of assets</v>
      </c>
      <c r="G33" s="94" t="str">
        <f>+VLOOKUP(B33,CHOE!B31:G31,6,0)</f>
        <v>Acuisition of assets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8">
        <v>0</v>
      </c>
      <c r="N33" s="99">
        <f t="shared" si="0"/>
        <v>0</v>
      </c>
      <c r="O33" s="100">
        <f t="shared" si="1"/>
        <v>0</v>
      </c>
    </row>
    <row r="34" spans="2:15" ht="12" x14ac:dyDescent="0.25">
      <c r="B34" s="90" t="s">
        <v>406</v>
      </c>
      <c r="C34" s="82" t="s">
        <v>253</v>
      </c>
      <c r="D34" s="93" t="str">
        <f>+VLOOKUP(B34,CHOE!B32:D32,3,0)</f>
        <v>a</v>
      </c>
      <c r="E34" s="94" t="str">
        <f>+VLOOKUP(B34,CHOE!B32:E32,4,0)</f>
        <v>Non-Current Assets</v>
      </c>
      <c r="F34" s="94" t="str">
        <f>+VLOOKUP(B34,CHOE!B32:F32,5,0)</f>
        <v>Acuisition of assets</v>
      </c>
      <c r="G34" s="94" t="str">
        <f>+VLOOKUP(B34,CHOE!B32:G32,6,0)</f>
        <v>Acuisition of assets</v>
      </c>
      <c r="H34" s="96">
        <v>0</v>
      </c>
      <c r="I34" s="96">
        <v>0</v>
      </c>
      <c r="J34" s="96">
        <v>168500</v>
      </c>
      <c r="K34" s="96">
        <v>0</v>
      </c>
      <c r="L34" s="96">
        <v>168500</v>
      </c>
      <c r="M34" s="98">
        <v>0</v>
      </c>
      <c r="N34" s="99">
        <f t="shared" si="0"/>
        <v>0</v>
      </c>
      <c r="O34" s="100">
        <f t="shared" si="1"/>
        <v>168500</v>
      </c>
    </row>
    <row r="35" spans="2:15" ht="12" x14ac:dyDescent="0.25">
      <c r="B35" s="90" t="s">
        <v>407</v>
      </c>
      <c r="C35" s="82" t="s">
        <v>254</v>
      </c>
      <c r="D35" s="93" t="str">
        <f>+VLOOKUP(B35,CHOE!B33:D33,3,0)</f>
        <v>a</v>
      </c>
      <c r="E35" s="94" t="str">
        <f>+VLOOKUP(B35,CHOE!B33:E33,4,0)</f>
        <v>Non-Current Assets</v>
      </c>
      <c r="F35" s="94" t="str">
        <f>+VLOOKUP(B35,CHOE!B33:F33,5,0)</f>
        <v>Machines purchased by project</v>
      </c>
      <c r="G35" s="94" t="str">
        <f>+VLOOKUP(B35,CHOE!B33:G33,6,0)</f>
        <v>Machines purchased by project</v>
      </c>
      <c r="H35" s="96">
        <v>1584558.39</v>
      </c>
      <c r="I35" s="96">
        <v>0</v>
      </c>
      <c r="J35" s="96">
        <v>0</v>
      </c>
      <c r="K35" s="96">
        <v>0</v>
      </c>
      <c r="L35" s="96">
        <v>1584558.39</v>
      </c>
      <c r="M35" s="98">
        <v>0</v>
      </c>
      <c r="N35" s="99">
        <f t="shared" si="0"/>
        <v>1584558.39</v>
      </c>
      <c r="O35" s="100">
        <f t="shared" si="1"/>
        <v>1584558.39</v>
      </c>
    </row>
    <row r="36" spans="2:15" ht="12" x14ac:dyDescent="0.25">
      <c r="B36" s="90" t="s">
        <v>408</v>
      </c>
      <c r="C36" s="82" t="s">
        <v>255</v>
      </c>
      <c r="D36" s="93" t="str">
        <f>+VLOOKUP(B36,CHOE!B34:D34,3,0)</f>
        <v>a</v>
      </c>
      <c r="E36" s="94" t="str">
        <f>+VLOOKUP(B36,CHOE!B34:E34,4,0)</f>
        <v>Non-Current Assets</v>
      </c>
      <c r="F36" s="94" t="str">
        <f>+VLOOKUP(B36,CHOE!B34:F34,5,0)</f>
        <v>Machines purchased by project</v>
      </c>
      <c r="G36" s="94" t="str">
        <f>+VLOOKUP(B36,CHOE!B34:G34,6,0)</f>
        <v>Machines purchased by project</v>
      </c>
      <c r="H36" s="96">
        <v>0</v>
      </c>
      <c r="I36" s="96">
        <v>0</v>
      </c>
      <c r="J36" s="96">
        <v>0</v>
      </c>
      <c r="K36" s="96">
        <v>0</v>
      </c>
      <c r="L36" s="96">
        <v>0</v>
      </c>
      <c r="M36" s="98">
        <v>0</v>
      </c>
      <c r="N36" s="99">
        <f t="shared" si="0"/>
        <v>0</v>
      </c>
      <c r="O36" s="100">
        <f t="shared" si="1"/>
        <v>0</v>
      </c>
    </row>
    <row r="37" spans="2:15" ht="12" x14ac:dyDescent="0.25">
      <c r="B37" s="90" t="s">
        <v>409</v>
      </c>
      <c r="C37" s="82" t="s">
        <v>227</v>
      </c>
      <c r="D37" s="93" t="str">
        <f>+VLOOKUP(B37,CHOE!B35:D35,3,0)</f>
        <v>a</v>
      </c>
      <c r="E37" s="94" t="str">
        <f>+VLOOKUP(B37,CHOE!B35:E35,4,0)</f>
        <v>Non-Current Assets</v>
      </c>
      <c r="F37" s="94" t="str">
        <f>+VLOOKUP(B37,CHOE!B35:F35,5,0)</f>
        <v>Machines purchased by project</v>
      </c>
      <c r="G37" s="94" t="str">
        <f>+VLOOKUP(B37,CHOE!B35:G35,6,0)</f>
        <v>Machines purchased by project</v>
      </c>
      <c r="H37" s="96">
        <v>0</v>
      </c>
      <c r="I37" s="96">
        <v>0</v>
      </c>
      <c r="J37" s="96">
        <v>0</v>
      </c>
      <c r="K37" s="96">
        <v>0</v>
      </c>
      <c r="L37" s="96">
        <v>0</v>
      </c>
      <c r="M37" s="98">
        <v>0</v>
      </c>
      <c r="N37" s="99">
        <f t="shared" si="0"/>
        <v>0</v>
      </c>
      <c r="O37" s="100">
        <f t="shared" si="1"/>
        <v>0</v>
      </c>
    </row>
    <row r="38" spans="2:15" ht="12" x14ac:dyDescent="0.25">
      <c r="B38" s="90" t="s">
        <v>410</v>
      </c>
      <c r="C38" s="82" t="s">
        <v>228</v>
      </c>
      <c r="D38" s="93" t="str">
        <f>+VLOOKUP(B38,CHOE!B36:D36,3,0)</f>
        <v>a</v>
      </c>
      <c r="E38" s="94" t="str">
        <f>+VLOOKUP(B38,CHOE!B36:E36,4,0)</f>
        <v>Non-Current Assets</v>
      </c>
      <c r="F38" s="94" t="str">
        <f>+VLOOKUP(B38,CHOE!B36:F36,5,0)</f>
        <v>Machines purchased by project</v>
      </c>
      <c r="G38" s="94" t="str">
        <f>+VLOOKUP(B38,CHOE!B36:G36,6,0)</f>
        <v>Machines purchased by project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8">
        <v>0</v>
      </c>
      <c r="N38" s="99">
        <f t="shared" si="0"/>
        <v>0</v>
      </c>
      <c r="O38" s="100">
        <f t="shared" si="1"/>
        <v>0</v>
      </c>
    </row>
    <row r="39" spans="2:15" ht="12" x14ac:dyDescent="0.25">
      <c r="B39" s="90" t="s">
        <v>256</v>
      </c>
      <c r="C39" s="82" t="s">
        <v>257</v>
      </c>
      <c r="D39" s="93" t="str">
        <f>+VLOOKUP(B39,CHOE!B37:D37,3,0)</f>
        <v>a</v>
      </c>
      <c r="E39" s="94" t="str">
        <f>+VLOOKUP(B39,CHOE!B37:E37,4,0)</f>
        <v>Non-Current Assets</v>
      </c>
      <c r="F39" s="94" t="str">
        <f>+VLOOKUP(B39,CHOE!B37:F37,5,0)</f>
        <v>Intangible assets</v>
      </c>
      <c r="G39" s="94" t="str">
        <f>+VLOOKUP(B39,CHOE!B37:G37,6,0)</f>
        <v>Software</v>
      </c>
      <c r="H39" s="96">
        <v>46568.9</v>
      </c>
      <c r="I39" s="96">
        <v>0</v>
      </c>
      <c r="J39" s="96">
        <v>0</v>
      </c>
      <c r="K39" s="96">
        <v>0</v>
      </c>
      <c r="L39" s="96">
        <v>46568.9</v>
      </c>
      <c r="M39" s="98">
        <v>0</v>
      </c>
      <c r="N39" s="99">
        <f t="shared" si="0"/>
        <v>46568.9</v>
      </c>
      <c r="O39" s="100">
        <f t="shared" si="1"/>
        <v>46568.9</v>
      </c>
    </row>
    <row r="40" spans="2:15" ht="12" x14ac:dyDescent="0.25">
      <c r="B40" s="90" t="s">
        <v>411</v>
      </c>
      <c r="C40" s="82" t="s">
        <v>258</v>
      </c>
      <c r="D40" s="93" t="str">
        <f>+VLOOKUP(B40,CHOE!B38:D38,3,0)</f>
        <v>a</v>
      </c>
      <c r="E40" s="94" t="str">
        <f>+VLOOKUP(B40,CHOE!B38:E38,4,0)</f>
        <v>Non-Current Assets</v>
      </c>
      <c r="F40" s="94" t="str">
        <f>+VLOOKUP(B40,CHOE!B38:F38,5,0)</f>
        <v>Financial assets</v>
      </c>
      <c r="G40" s="94" t="str">
        <f>+VLOOKUP(B40,CHOE!B38:G38,6,0)</f>
        <v>Granted loans</v>
      </c>
      <c r="H40" s="96">
        <v>0</v>
      </c>
      <c r="I40" s="96">
        <v>0</v>
      </c>
      <c r="J40" s="96">
        <v>0</v>
      </c>
      <c r="K40" s="96">
        <v>0</v>
      </c>
      <c r="L40" s="96">
        <v>0</v>
      </c>
      <c r="M40" s="98">
        <v>0</v>
      </c>
      <c r="N40" s="99">
        <f t="shared" si="0"/>
        <v>0</v>
      </c>
      <c r="O40" s="100">
        <f t="shared" si="1"/>
        <v>0</v>
      </c>
    </row>
    <row r="41" spans="2:15" ht="12" x14ac:dyDescent="0.25">
      <c r="B41" s="90" t="s">
        <v>412</v>
      </c>
      <c r="C41" s="82" t="s">
        <v>259</v>
      </c>
      <c r="D41" s="93" t="str">
        <f>+VLOOKUP(B41,CHOE!B39:D39,3,0)</f>
        <v>a</v>
      </c>
      <c r="E41" s="94" t="str">
        <f>+VLOOKUP(B41,CHOE!B39:E39,4,0)</f>
        <v>Non-Current Assets</v>
      </c>
      <c r="F41" s="94" t="str">
        <f>+VLOOKUP(B41,CHOE!B39:F39,5,0)</f>
        <v>Depreciation of tangible asstes</v>
      </c>
      <c r="G41" s="94" t="str">
        <f>+VLOOKUP(B41,CHOE!B39:G39,6,0)</f>
        <v>Depreciation of 203</v>
      </c>
      <c r="H41" s="96">
        <v>0</v>
      </c>
      <c r="I41" s="96">
        <v>460402.77</v>
      </c>
      <c r="J41" s="96">
        <v>4930.54</v>
      </c>
      <c r="K41" s="96">
        <v>24575.77</v>
      </c>
      <c r="L41" s="96">
        <v>0</v>
      </c>
      <c r="M41" s="98">
        <v>480048</v>
      </c>
      <c r="N41" s="99">
        <f t="shared" si="0"/>
        <v>-460402.77</v>
      </c>
      <c r="O41" s="100">
        <f t="shared" si="1"/>
        <v>-480048</v>
      </c>
    </row>
    <row r="42" spans="2:15" ht="12" x14ac:dyDescent="0.25">
      <c r="B42" s="90" t="s">
        <v>413</v>
      </c>
      <c r="C42" s="82" t="s">
        <v>260</v>
      </c>
      <c r="D42" s="93" t="str">
        <f>+VLOOKUP(B42,CHOE!B40:D40,3,0)</f>
        <v>a</v>
      </c>
      <c r="E42" s="94" t="str">
        <f>+VLOOKUP(B42,CHOE!B40:E40,4,0)</f>
        <v>Non-Current Assets</v>
      </c>
      <c r="F42" s="94" t="str">
        <f>+VLOOKUP(B42,CHOE!B40:F40,5,0)</f>
        <v>Depreciation of tangible asstes</v>
      </c>
      <c r="G42" s="94" t="str">
        <f>+VLOOKUP(B42,CHOE!B40:G40,6,0)</f>
        <v>Depreciation of 204</v>
      </c>
      <c r="H42" s="96">
        <v>0</v>
      </c>
      <c r="I42" s="96">
        <v>2323385.94</v>
      </c>
      <c r="J42" s="96">
        <v>33813.379999999997</v>
      </c>
      <c r="K42" s="96">
        <v>318735.65000000002</v>
      </c>
      <c r="L42" s="96">
        <v>0</v>
      </c>
      <c r="M42" s="98">
        <v>2608308.21</v>
      </c>
      <c r="N42" s="99">
        <f t="shared" si="0"/>
        <v>-2323385.94</v>
      </c>
      <c r="O42" s="100">
        <f t="shared" si="1"/>
        <v>-2608308.21</v>
      </c>
    </row>
    <row r="43" spans="2:15" ht="12" x14ac:dyDescent="0.25">
      <c r="B43" s="90" t="s">
        <v>414</v>
      </c>
      <c r="C43" s="82" t="s">
        <v>261</v>
      </c>
      <c r="D43" s="93" t="str">
        <f>+VLOOKUP(B43,CHOE!B41:D41,3,0)</f>
        <v>a</v>
      </c>
      <c r="E43" s="94" t="str">
        <f>+VLOOKUP(B43,CHOE!B41:E41,4,0)</f>
        <v>Non-Current Assets</v>
      </c>
      <c r="F43" s="94" t="str">
        <f>+VLOOKUP(B43,CHOE!B41:F41,5,0)</f>
        <v>Depreciation of tangible asstes</v>
      </c>
      <c r="G43" s="94" t="str">
        <f>+VLOOKUP(B43,CHOE!B41:G41,6,0)</f>
        <v>Depreciation of 205</v>
      </c>
      <c r="H43" s="96">
        <v>0</v>
      </c>
      <c r="I43" s="96">
        <v>119006.59</v>
      </c>
      <c r="J43" s="96">
        <v>0</v>
      </c>
      <c r="K43" s="96">
        <v>9588.16</v>
      </c>
      <c r="L43" s="96">
        <v>0</v>
      </c>
      <c r="M43" s="98">
        <v>128594.75</v>
      </c>
      <c r="N43" s="99">
        <f t="shared" si="0"/>
        <v>-119006.59</v>
      </c>
      <c r="O43" s="100">
        <f t="shared" si="1"/>
        <v>-128594.75</v>
      </c>
    </row>
    <row r="44" spans="2:15" ht="12" x14ac:dyDescent="0.25">
      <c r="B44" s="90" t="s">
        <v>415</v>
      </c>
      <c r="C44" s="82" t="s">
        <v>262</v>
      </c>
      <c r="D44" s="93" t="str">
        <f>+VLOOKUP(B44,CHOE!B42:D42,3,0)</f>
        <v>a</v>
      </c>
      <c r="E44" s="94" t="str">
        <f>+VLOOKUP(B44,CHOE!B42:E42,4,0)</f>
        <v>Non-Current Assets</v>
      </c>
      <c r="F44" s="94" t="str">
        <f>+VLOOKUP(B44,CHOE!B42:F42,5,0)</f>
        <v>Depreciation of tangible asstes</v>
      </c>
      <c r="G44" s="94" t="str">
        <f>+VLOOKUP(B44,CHOE!B42:G42,6,0)</f>
        <v>Depreciation of 206</v>
      </c>
      <c r="H44" s="96">
        <v>0</v>
      </c>
      <c r="I44" s="96">
        <v>196345.98</v>
      </c>
      <c r="J44" s="96">
        <v>0</v>
      </c>
      <c r="K44" s="96">
        <v>39202.769999999997</v>
      </c>
      <c r="L44" s="96">
        <v>0</v>
      </c>
      <c r="M44" s="98">
        <v>235548.75</v>
      </c>
      <c r="N44" s="99">
        <f t="shared" si="0"/>
        <v>-196345.98</v>
      </c>
      <c r="O44" s="100">
        <f t="shared" si="1"/>
        <v>-235548.75</v>
      </c>
    </row>
    <row r="45" spans="2:15" ht="12" x14ac:dyDescent="0.25">
      <c r="B45" s="90" t="s">
        <v>416</v>
      </c>
      <c r="C45" s="82" t="s">
        <v>254</v>
      </c>
      <c r="D45" s="93" t="str">
        <f>+VLOOKUP(B45,CHOE!B43:D43,3,0)</f>
        <v>a</v>
      </c>
      <c r="E45" s="94" t="str">
        <f>+VLOOKUP(B45,CHOE!B43:E43,4,0)</f>
        <v>Non-Current Assets</v>
      </c>
      <c r="F45" s="94" t="str">
        <f>+VLOOKUP(B45,CHOE!B43:F43,5,0)</f>
        <v>Depreciation of tangible asstes</v>
      </c>
      <c r="G45" s="94" t="str">
        <f>+VLOOKUP(B45,CHOE!B43:G43,6,0)</f>
        <v>Depreciation of asstes by project</v>
      </c>
      <c r="H45" s="96">
        <v>0</v>
      </c>
      <c r="I45" s="96">
        <v>342797.13</v>
      </c>
      <c r="J45" s="96">
        <v>0</v>
      </c>
      <c r="K45" s="96">
        <v>158907.18</v>
      </c>
      <c r="L45" s="96">
        <v>0</v>
      </c>
      <c r="M45" s="98">
        <v>501704.31</v>
      </c>
      <c r="N45" s="99">
        <f t="shared" si="0"/>
        <v>-342797.13</v>
      </c>
      <c r="O45" s="100">
        <f t="shared" si="1"/>
        <v>-501704.31</v>
      </c>
    </row>
    <row r="46" spans="2:15" ht="12" x14ac:dyDescent="0.25">
      <c r="B46" s="90" t="s">
        <v>417</v>
      </c>
      <c r="C46" s="82" t="s">
        <v>263</v>
      </c>
      <c r="D46" s="93" t="str">
        <f>+VLOOKUP(B46,CHOE!B44:D44,3,0)</f>
        <v>a</v>
      </c>
      <c r="E46" s="94" t="str">
        <f>+VLOOKUP(B46,CHOE!B44:E44,4,0)</f>
        <v>Non-Current Assets</v>
      </c>
      <c r="F46" s="94" t="str">
        <f>+VLOOKUP(B46,CHOE!B44:F44,5,0)</f>
        <v>Depreciation of intangible asstes</v>
      </c>
      <c r="G46" s="94" t="str">
        <f>+VLOOKUP(B46,CHOE!B44:G44,6,0)</f>
        <v>Depreciation of intangible asstes</v>
      </c>
      <c r="H46" s="96">
        <v>0</v>
      </c>
      <c r="I46" s="96">
        <v>43510.01</v>
      </c>
      <c r="J46" s="96">
        <v>0</v>
      </c>
      <c r="K46" s="96">
        <v>2159.2199999999998</v>
      </c>
      <c r="L46" s="96">
        <v>0</v>
      </c>
      <c r="M46" s="98">
        <v>45669.23</v>
      </c>
      <c r="N46" s="99">
        <f t="shared" si="0"/>
        <v>-43510.01</v>
      </c>
      <c r="O46" s="100">
        <f t="shared" si="1"/>
        <v>-45669.23</v>
      </c>
    </row>
    <row r="47" spans="2:15" ht="12" x14ac:dyDescent="0.25">
      <c r="B47" s="90" t="s">
        <v>418</v>
      </c>
      <c r="C47" s="82" t="s">
        <v>264</v>
      </c>
      <c r="D47" s="93" t="str">
        <f>+VLOOKUP(B47,CHOE!B45:D45,3,0)</f>
        <v>a</v>
      </c>
      <c r="E47" s="94" t="str">
        <f>+VLOOKUP(B47,CHOE!B45:E45,4,0)</f>
        <v>Currents Assets</v>
      </c>
      <c r="F47" s="94" t="str">
        <f>+VLOOKUP(B47,CHOE!B45:F45,5,0)</f>
        <v>Inventrories</v>
      </c>
      <c r="G47" s="94" t="str">
        <f>+VLOOKUP(B47,CHOE!B45:G45,6,0)</f>
        <v>Inventrories</v>
      </c>
      <c r="H47" s="96">
        <v>2426586.9500000002</v>
      </c>
      <c r="I47" s="96">
        <v>0</v>
      </c>
      <c r="J47" s="96">
        <v>4687985.25</v>
      </c>
      <c r="K47" s="96">
        <v>4449547.47</v>
      </c>
      <c r="L47" s="96">
        <v>2665024.73</v>
      </c>
      <c r="M47" s="98">
        <v>0</v>
      </c>
      <c r="N47" s="99">
        <f t="shared" si="0"/>
        <v>2426586.9500000002</v>
      </c>
      <c r="O47" s="100">
        <f t="shared" si="1"/>
        <v>2665024.73</v>
      </c>
    </row>
    <row r="48" spans="2:15" ht="12" x14ac:dyDescent="0.25">
      <c r="B48" s="90" t="s">
        <v>418</v>
      </c>
      <c r="C48" s="82" t="s">
        <v>265</v>
      </c>
      <c r="D48" s="93" t="str">
        <f>+VLOOKUP(B48,CHOE!B46:D46,3,0)</f>
        <v>a</v>
      </c>
      <c r="E48" s="94" t="str">
        <f>+VLOOKUP(B48,CHOE!B46:E46,4,0)</f>
        <v>Currents Assets</v>
      </c>
      <c r="F48" s="94" t="str">
        <f>+VLOOKUP(B48,CHOE!B46:F46,5,0)</f>
        <v>Inventrories</v>
      </c>
      <c r="G48" s="94" t="str">
        <f>+VLOOKUP(B48,CHOE!B46:G46,6,0)</f>
        <v>Inventrories</v>
      </c>
      <c r="H48" s="96">
        <v>437391.16</v>
      </c>
      <c r="I48" s="96">
        <v>0</v>
      </c>
      <c r="J48" s="96">
        <v>2863062.33</v>
      </c>
      <c r="K48" s="96">
        <v>2935421.16</v>
      </c>
      <c r="L48" s="96">
        <v>365032.33</v>
      </c>
      <c r="M48" s="98">
        <v>0</v>
      </c>
      <c r="N48" s="99">
        <f t="shared" si="0"/>
        <v>437391.16</v>
      </c>
      <c r="O48" s="100">
        <f t="shared" si="1"/>
        <v>365032.33</v>
      </c>
    </row>
    <row r="49" spans="2:15" ht="12" x14ac:dyDescent="0.25">
      <c r="B49" s="90" t="s">
        <v>266</v>
      </c>
      <c r="C49" s="82" t="s">
        <v>267</v>
      </c>
      <c r="D49" s="93" t="str">
        <f>+VLOOKUP(B49,CHOE!B47:D47,3,0)</f>
        <v>a</v>
      </c>
      <c r="E49" s="94" t="str">
        <f>+VLOOKUP(B49,CHOE!B47:E47,4,0)</f>
        <v>Currents Assets</v>
      </c>
      <c r="F49" s="94" t="str">
        <f>+VLOOKUP(B49,CHOE!B47:F47,5,0)</f>
        <v>Production</v>
      </c>
      <c r="G49" s="94" t="str">
        <f>+VLOOKUP(B49,CHOE!B47:G47,6,0)</f>
        <v>Production</v>
      </c>
      <c r="H49" s="96">
        <v>0</v>
      </c>
      <c r="I49" s="96">
        <v>0</v>
      </c>
      <c r="J49" s="96">
        <v>6903021.7699999996</v>
      </c>
      <c r="K49" s="96">
        <v>6699184.6200000001</v>
      </c>
      <c r="L49" s="96">
        <v>203837.15</v>
      </c>
      <c r="M49" s="98">
        <v>0</v>
      </c>
      <c r="N49" s="99">
        <f t="shared" si="0"/>
        <v>0</v>
      </c>
      <c r="O49" s="100">
        <f t="shared" si="1"/>
        <v>203837.15</v>
      </c>
    </row>
    <row r="50" spans="2:15" ht="12" x14ac:dyDescent="0.25">
      <c r="B50" s="90" t="s">
        <v>268</v>
      </c>
      <c r="C50" s="82" t="s">
        <v>269</v>
      </c>
      <c r="D50" s="93" t="str">
        <f>+VLOOKUP(B50,CHOE!B48:D48,3,0)</f>
        <v>p</v>
      </c>
      <c r="E50" s="94" t="str">
        <f>+VLOOKUP(B50,CHOE!B48:E48,4,0)</f>
        <v>Current liablilities</v>
      </c>
      <c r="F50" s="94" t="str">
        <f>+VLOOKUP(B50,CHOE!B48:F48,5,0)</f>
        <v>Trade payables</v>
      </c>
      <c r="G50" s="94" t="str">
        <f>+VLOOKUP(B50,CHOE!B48:G48,6,0)</f>
        <v>Trade payables</v>
      </c>
      <c r="H50" s="96">
        <v>0</v>
      </c>
      <c r="I50" s="96">
        <v>1287519.24</v>
      </c>
      <c r="J50" s="96">
        <v>7246812.6299999999</v>
      </c>
      <c r="K50" s="96">
        <v>6887355.3200000003</v>
      </c>
      <c r="L50" s="96">
        <v>0</v>
      </c>
      <c r="M50" s="98">
        <v>928061.93</v>
      </c>
      <c r="N50" s="99">
        <f t="shared" si="0"/>
        <v>-1287519.24</v>
      </c>
      <c r="O50" s="100">
        <f t="shared" si="1"/>
        <v>-928061.93</v>
      </c>
    </row>
    <row r="51" spans="2:15" ht="12" x14ac:dyDescent="0.25">
      <c r="B51" s="90" t="s">
        <v>270</v>
      </c>
      <c r="C51" s="82" t="s">
        <v>271</v>
      </c>
      <c r="D51" s="93" t="str">
        <f>+VLOOKUP(B51,CHOE!B49:D49,3,0)</f>
        <v>a</v>
      </c>
      <c r="E51" s="94" t="str">
        <f>+VLOOKUP(B51,CHOE!B49:E49,4,0)</f>
        <v>Currents Assets</v>
      </c>
      <c r="F51" s="94" t="str">
        <f>+VLOOKUP(B51,CHOE!B49:F49,5,0)</f>
        <v>Advances to suppliers</v>
      </c>
      <c r="G51" s="94" t="str">
        <f>+VLOOKUP(B51,CHOE!B49:G49,6,0)</f>
        <v>Advances to suppliers</v>
      </c>
      <c r="H51" s="96">
        <v>125982.95</v>
      </c>
      <c r="I51" s="96">
        <v>0</v>
      </c>
      <c r="J51" s="96">
        <v>-41764.22</v>
      </c>
      <c r="K51" s="96">
        <v>71229.77</v>
      </c>
      <c r="L51" s="96">
        <v>12988.96</v>
      </c>
      <c r="M51" s="98">
        <v>0</v>
      </c>
      <c r="N51" s="99">
        <f t="shared" si="0"/>
        <v>125982.95</v>
      </c>
      <c r="O51" s="100">
        <f t="shared" si="1"/>
        <v>12988.96</v>
      </c>
    </row>
    <row r="52" spans="2:15" s="86" customFormat="1" ht="12" x14ac:dyDescent="0.25">
      <c r="B52" s="104" t="s">
        <v>419</v>
      </c>
      <c r="C52" s="86" t="s">
        <v>255</v>
      </c>
      <c r="D52" s="93" t="str">
        <f>+VLOOKUP(B52,CHOE!B50:D50,3,0)</f>
        <v>p</v>
      </c>
      <c r="E52" s="94" t="str">
        <f>+VLOOKUP(B52,CHOE!B50:E50,4,0)</f>
        <v>Current liablilities</v>
      </c>
      <c r="F52" s="94" t="str">
        <f>+VLOOKUP(B52,CHOE!B50:F50,5,0)</f>
        <v>Project suppliers</v>
      </c>
      <c r="G52" s="94" t="str">
        <f>+VLOOKUP(B52,CHOE!B50:G50,6,0)</f>
        <v>Project suppliers</v>
      </c>
      <c r="H52" s="106">
        <v>0</v>
      </c>
      <c r="I52" s="106">
        <v>0</v>
      </c>
      <c r="J52" s="106">
        <v>132563</v>
      </c>
      <c r="K52" s="106">
        <v>132563</v>
      </c>
      <c r="L52" s="106">
        <v>0</v>
      </c>
      <c r="M52" s="111">
        <v>0</v>
      </c>
      <c r="N52" s="107">
        <f t="shared" si="0"/>
        <v>0</v>
      </c>
      <c r="O52" s="108">
        <f t="shared" si="1"/>
        <v>0</v>
      </c>
    </row>
    <row r="53" spans="2:15" s="86" customFormat="1" ht="12" x14ac:dyDescent="0.25">
      <c r="B53" s="104" t="s">
        <v>420</v>
      </c>
      <c r="C53" s="86" t="s">
        <v>254</v>
      </c>
      <c r="D53" s="93" t="str">
        <f>+VLOOKUP(B53,CHOE!B51:D51,3,0)</f>
        <v>p</v>
      </c>
      <c r="E53" s="94" t="str">
        <f>+VLOOKUP(B53,CHOE!B51:E51,4,0)</f>
        <v>Current liablilities</v>
      </c>
      <c r="F53" s="94" t="str">
        <f>+VLOOKUP(B53,CHOE!B51:F51,5,0)</f>
        <v>Project suppliers</v>
      </c>
      <c r="G53" s="94" t="str">
        <f>+VLOOKUP(B53,CHOE!B51:G51,6,0)</f>
        <v>Project suppliers</v>
      </c>
      <c r="H53" s="106">
        <v>0</v>
      </c>
      <c r="I53" s="106">
        <v>0</v>
      </c>
      <c r="J53" s="106">
        <v>132408</v>
      </c>
      <c r="K53" s="106">
        <v>132408</v>
      </c>
      <c r="L53" s="106">
        <v>0</v>
      </c>
      <c r="M53" s="111">
        <v>0</v>
      </c>
      <c r="N53" s="107">
        <f t="shared" si="0"/>
        <v>0</v>
      </c>
      <c r="O53" s="108">
        <f t="shared" si="1"/>
        <v>0</v>
      </c>
    </row>
    <row r="54" spans="2:15" s="86" customFormat="1" ht="12" x14ac:dyDescent="0.25">
      <c r="B54" s="104" t="s">
        <v>421</v>
      </c>
      <c r="C54" s="86" t="s">
        <v>272</v>
      </c>
      <c r="D54" s="93" t="str">
        <f>+VLOOKUP(B54,CHOE!B52:D52,3,0)</f>
        <v>p</v>
      </c>
      <c r="E54" s="94" t="str">
        <f>+VLOOKUP(B54,CHOE!B52:E52,4,0)</f>
        <v>Current liablilities</v>
      </c>
      <c r="F54" s="94" t="str">
        <f>+VLOOKUP(B54,CHOE!B52:F52,5,0)</f>
        <v>Project suppliers</v>
      </c>
      <c r="G54" s="94" t="str">
        <f>+VLOOKUP(B54,CHOE!B52:G52,6,0)</f>
        <v>Project suppliers</v>
      </c>
      <c r="H54" s="106">
        <v>0</v>
      </c>
      <c r="I54" s="106">
        <v>0</v>
      </c>
      <c r="J54" s="106">
        <v>0</v>
      </c>
      <c r="K54" s="106">
        <v>0</v>
      </c>
      <c r="L54" s="106">
        <v>0</v>
      </c>
      <c r="M54" s="111">
        <v>0</v>
      </c>
      <c r="N54" s="107">
        <f t="shared" si="0"/>
        <v>0</v>
      </c>
      <c r="O54" s="108">
        <f t="shared" si="1"/>
        <v>0</v>
      </c>
    </row>
    <row r="55" spans="2:15" s="86" customFormat="1" ht="12" x14ac:dyDescent="0.25">
      <c r="B55" s="104" t="s">
        <v>422</v>
      </c>
      <c r="C55" s="86" t="s">
        <v>273</v>
      </c>
      <c r="D55" s="93" t="str">
        <f>+VLOOKUP(B55,CHOE!B53:D53,3,0)</f>
        <v>p</v>
      </c>
      <c r="E55" s="94" t="str">
        <f>+VLOOKUP(B55,CHOE!B53:E53,4,0)</f>
        <v>Current liablilities</v>
      </c>
      <c r="F55" s="94" t="str">
        <f>+VLOOKUP(B55,CHOE!B53:F53,5,0)</f>
        <v>Project suppliers</v>
      </c>
      <c r="G55" s="94" t="str">
        <f>+VLOOKUP(B55,CHOE!B53:G53,6,0)</f>
        <v>Project suppliers</v>
      </c>
      <c r="H55" s="106">
        <v>0</v>
      </c>
      <c r="I55" s="106">
        <v>0</v>
      </c>
      <c r="J55" s="106">
        <v>155</v>
      </c>
      <c r="K55" s="106">
        <v>155</v>
      </c>
      <c r="L55" s="106">
        <v>0</v>
      </c>
      <c r="M55" s="111">
        <v>0</v>
      </c>
      <c r="N55" s="107">
        <f t="shared" si="0"/>
        <v>0</v>
      </c>
      <c r="O55" s="108">
        <f t="shared" si="1"/>
        <v>0</v>
      </c>
    </row>
    <row r="56" spans="2:15" s="86" customFormat="1" ht="12" x14ac:dyDescent="0.25">
      <c r="B56" s="104" t="s">
        <v>423</v>
      </c>
      <c r="C56" s="86" t="s">
        <v>274</v>
      </c>
      <c r="D56" s="93" t="str">
        <f>+VLOOKUP(B56,CHOE!B54:D54,3,0)</f>
        <v>p</v>
      </c>
      <c r="E56" s="94" t="str">
        <f>+VLOOKUP(B56,CHOE!B54:E54,4,0)</f>
        <v>Current liablilities</v>
      </c>
      <c r="F56" s="94" t="str">
        <f>+VLOOKUP(B56,CHOE!B54:F54,5,0)</f>
        <v>Project suppliers</v>
      </c>
      <c r="G56" s="94" t="str">
        <f>+VLOOKUP(B56,CHOE!B54:G54,6,0)</f>
        <v>Project suppliers</v>
      </c>
      <c r="H56" s="106">
        <v>0</v>
      </c>
      <c r="I56" s="106">
        <v>0</v>
      </c>
      <c r="J56" s="106">
        <v>0</v>
      </c>
      <c r="K56" s="106">
        <v>0</v>
      </c>
      <c r="L56" s="106">
        <v>0</v>
      </c>
      <c r="M56" s="111">
        <v>0</v>
      </c>
      <c r="N56" s="107">
        <f t="shared" si="0"/>
        <v>0</v>
      </c>
      <c r="O56" s="108">
        <f t="shared" si="1"/>
        <v>0</v>
      </c>
    </row>
    <row r="57" spans="2:15" s="86" customFormat="1" ht="12" x14ac:dyDescent="0.25">
      <c r="B57" s="104" t="s">
        <v>424</v>
      </c>
      <c r="C57" s="86" t="s">
        <v>275</v>
      </c>
      <c r="D57" s="93" t="str">
        <f>+VLOOKUP(B57,CHOE!B55:D55,3,0)</f>
        <v>p</v>
      </c>
      <c r="E57" s="94" t="str">
        <f>+VLOOKUP(B57,CHOE!B55:E55,4,0)</f>
        <v>Current liablilities</v>
      </c>
      <c r="F57" s="94" t="str">
        <f>+VLOOKUP(B57,CHOE!B55:F55,5,0)</f>
        <v>Project suppliers</v>
      </c>
      <c r="G57" s="94" t="str">
        <f>+VLOOKUP(B57,CHOE!B55:G55,6,0)</f>
        <v>Project suppliers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11">
        <v>0</v>
      </c>
      <c r="N57" s="107">
        <f t="shared" si="0"/>
        <v>0</v>
      </c>
      <c r="O57" s="108">
        <f t="shared" si="1"/>
        <v>0</v>
      </c>
    </row>
    <row r="58" spans="2:15" s="86" customFormat="1" ht="12" x14ac:dyDescent="0.25">
      <c r="B58" s="104" t="s">
        <v>425</v>
      </c>
      <c r="C58" s="86" t="s">
        <v>276</v>
      </c>
      <c r="D58" s="93" t="str">
        <f>+VLOOKUP(B58,CHOE!B56:D56,3,0)</f>
        <v>p</v>
      </c>
      <c r="E58" s="94" t="str">
        <f>+VLOOKUP(B58,CHOE!B56:E56,4,0)</f>
        <v>Current liablilities</v>
      </c>
      <c r="F58" s="94" t="str">
        <f>+VLOOKUP(B58,CHOE!B56:F56,5,0)</f>
        <v>Project suppliers</v>
      </c>
      <c r="G58" s="94" t="str">
        <f>+VLOOKUP(B58,CHOE!B56:G56,6,0)</f>
        <v>Project suppliers</v>
      </c>
      <c r="H58" s="106">
        <v>0</v>
      </c>
      <c r="I58" s="106">
        <v>0</v>
      </c>
      <c r="J58" s="106">
        <v>0</v>
      </c>
      <c r="K58" s="106">
        <v>0</v>
      </c>
      <c r="L58" s="106">
        <v>0</v>
      </c>
      <c r="M58" s="111">
        <v>0</v>
      </c>
      <c r="N58" s="107">
        <f t="shared" si="0"/>
        <v>0</v>
      </c>
      <c r="O58" s="108">
        <f t="shared" si="1"/>
        <v>0</v>
      </c>
    </row>
    <row r="59" spans="2:15" s="86" customFormat="1" ht="12" x14ac:dyDescent="0.25">
      <c r="B59" s="104" t="s">
        <v>426</v>
      </c>
      <c r="C59" s="86" t="s">
        <v>277</v>
      </c>
      <c r="D59" s="93" t="str">
        <f>+VLOOKUP(B59,CHOE!B57:D57,3,0)</f>
        <v>p</v>
      </c>
      <c r="E59" s="94" t="str">
        <f>+VLOOKUP(B59,CHOE!B57:E57,4,0)</f>
        <v>Current liablilities</v>
      </c>
      <c r="F59" s="94" t="str">
        <f>+VLOOKUP(B59,CHOE!B57:F57,5,0)</f>
        <v>Project suppliers</v>
      </c>
      <c r="G59" s="94" t="str">
        <f>+VLOOKUP(B59,CHOE!B57:G57,6,0)</f>
        <v>Project suppliers</v>
      </c>
      <c r="H59" s="106">
        <v>0</v>
      </c>
      <c r="I59" s="106">
        <v>0</v>
      </c>
      <c r="J59" s="106">
        <v>0</v>
      </c>
      <c r="K59" s="106">
        <v>0</v>
      </c>
      <c r="L59" s="106">
        <v>0</v>
      </c>
      <c r="M59" s="111">
        <v>0</v>
      </c>
      <c r="N59" s="107">
        <f t="shared" si="0"/>
        <v>0</v>
      </c>
      <c r="O59" s="108">
        <f t="shared" si="1"/>
        <v>0</v>
      </c>
    </row>
    <row r="60" spans="2:15" s="86" customFormat="1" ht="12" x14ac:dyDescent="0.25">
      <c r="B60" s="104" t="s">
        <v>427</v>
      </c>
      <c r="C60" s="86" t="s">
        <v>278</v>
      </c>
      <c r="D60" s="93" t="str">
        <f>+VLOOKUP(B60,CHOE!B58:D58,3,0)</f>
        <v>a</v>
      </c>
      <c r="E60" s="94" t="str">
        <f>+VLOOKUP(B60,CHOE!B58:E58,4,0)</f>
        <v>Currents Assets</v>
      </c>
      <c r="F60" s="94" t="str">
        <f>+VLOOKUP(B60,CHOE!B58:F58,5,0)</f>
        <v>Project advances</v>
      </c>
      <c r="G60" s="94" t="str">
        <f>+VLOOKUP(B60,CHOE!B58:G58,6,0)</f>
        <v>Project advances</v>
      </c>
      <c r="H60" s="106">
        <v>0</v>
      </c>
      <c r="I60" s="106">
        <v>0</v>
      </c>
      <c r="J60" s="106">
        <v>110340</v>
      </c>
      <c r="K60" s="106">
        <v>0</v>
      </c>
      <c r="L60" s="106">
        <v>110340</v>
      </c>
      <c r="M60" s="111">
        <v>0</v>
      </c>
      <c r="N60" s="107">
        <f t="shared" si="0"/>
        <v>0</v>
      </c>
      <c r="O60" s="108">
        <f t="shared" si="1"/>
        <v>110340</v>
      </c>
    </row>
    <row r="61" spans="2:15" s="86" customFormat="1" ht="12" x14ac:dyDescent="0.25">
      <c r="B61" s="104" t="s">
        <v>428</v>
      </c>
      <c r="C61" s="86" t="s">
        <v>279</v>
      </c>
      <c r="D61" s="93" t="str">
        <f>+VLOOKUP(B61,CHOE!B59:D59,3,0)</f>
        <v>a</v>
      </c>
      <c r="E61" s="94" t="str">
        <f>+VLOOKUP(B61,CHOE!B59:E59,4,0)</f>
        <v>Currents Assets</v>
      </c>
      <c r="F61" s="94" t="str">
        <f>+VLOOKUP(B61,CHOE!B59:F59,5,0)</f>
        <v>Project advances</v>
      </c>
      <c r="G61" s="94" t="str">
        <f>+VLOOKUP(B61,CHOE!B59:G59,6,0)</f>
        <v>Project advances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11">
        <v>0</v>
      </c>
      <c r="N61" s="107">
        <f t="shared" si="0"/>
        <v>0</v>
      </c>
      <c r="O61" s="108">
        <f t="shared" si="1"/>
        <v>0</v>
      </c>
    </row>
    <row r="62" spans="2:15" s="86" customFormat="1" ht="12" x14ac:dyDescent="0.25">
      <c r="B62" s="104" t="s">
        <v>429</v>
      </c>
      <c r="C62" s="86" t="s">
        <v>272</v>
      </c>
      <c r="D62" s="93" t="str">
        <f>+VLOOKUP(B62,CHOE!B60:D60,3,0)</f>
        <v>a</v>
      </c>
      <c r="E62" s="94" t="str">
        <f>+VLOOKUP(B62,CHOE!B60:E60,4,0)</f>
        <v>Currents Assets</v>
      </c>
      <c r="F62" s="94" t="str">
        <f>+VLOOKUP(B62,CHOE!B60:F60,5,0)</f>
        <v>Project advances</v>
      </c>
      <c r="G62" s="94" t="str">
        <f>+VLOOKUP(B62,CHOE!B60:G60,6,0)</f>
        <v>Project advances</v>
      </c>
      <c r="H62" s="106">
        <v>0</v>
      </c>
      <c r="I62" s="106">
        <v>0</v>
      </c>
      <c r="J62" s="106">
        <v>0</v>
      </c>
      <c r="K62" s="106">
        <v>0</v>
      </c>
      <c r="L62" s="106">
        <v>0</v>
      </c>
      <c r="M62" s="111">
        <v>0</v>
      </c>
      <c r="N62" s="107">
        <f t="shared" si="0"/>
        <v>0</v>
      </c>
      <c r="O62" s="108">
        <f t="shared" si="1"/>
        <v>0</v>
      </c>
    </row>
    <row r="63" spans="2:15" s="86" customFormat="1" ht="12" x14ac:dyDescent="0.25">
      <c r="B63" s="104" t="s">
        <v>430</v>
      </c>
      <c r="C63" s="86" t="s">
        <v>273</v>
      </c>
      <c r="D63" s="93" t="str">
        <f>+VLOOKUP(B63,CHOE!B61:D61,3,0)</f>
        <v>a</v>
      </c>
      <c r="E63" s="94" t="str">
        <f>+VLOOKUP(B63,CHOE!B61:E61,4,0)</f>
        <v>Currents Assets</v>
      </c>
      <c r="F63" s="94" t="str">
        <f>+VLOOKUP(B63,CHOE!B61:F61,5,0)</f>
        <v>Project advances</v>
      </c>
      <c r="G63" s="94" t="str">
        <f>+VLOOKUP(B63,CHOE!B61:G61,6,0)</f>
        <v>Project advances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11">
        <v>0</v>
      </c>
      <c r="N63" s="107">
        <f t="shared" si="0"/>
        <v>0</v>
      </c>
      <c r="O63" s="108">
        <f t="shared" si="1"/>
        <v>0</v>
      </c>
    </row>
    <row r="64" spans="2:15" s="86" customFormat="1" ht="12" x14ac:dyDescent="0.25">
      <c r="B64" s="104" t="s">
        <v>431</v>
      </c>
      <c r="C64" s="86" t="s">
        <v>274</v>
      </c>
      <c r="D64" s="93" t="str">
        <f>+VLOOKUP(B64,CHOE!B62:D62,3,0)</f>
        <v>a</v>
      </c>
      <c r="E64" s="94" t="str">
        <f>+VLOOKUP(B64,CHOE!B62:E62,4,0)</f>
        <v>Currents Assets</v>
      </c>
      <c r="F64" s="94" t="str">
        <f>+VLOOKUP(B64,CHOE!B62:F62,5,0)</f>
        <v>Project advances</v>
      </c>
      <c r="G64" s="94" t="str">
        <f>+VLOOKUP(B64,CHOE!B62:G62,6,0)</f>
        <v>Project advances</v>
      </c>
      <c r="H64" s="106">
        <v>0</v>
      </c>
      <c r="I64" s="106">
        <v>0</v>
      </c>
      <c r="J64" s="106">
        <v>0</v>
      </c>
      <c r="K64" s="106">
        <v>0</v>
      </c>
      <c r="L64" s="106">
        <v>0</v>
      </c>
      <c r="M64" s="111">
        <v>0</v>
      </c>
      <c r="N64" s="107">
        <f t="shared" si="0"/>
        <v>0</v>
      </c>
      <c r="O64" s="108">
        <f t="shared" si="1"/>
        <v>0</v>
      </c>
    </row>
    <row r="65" spans="2:15" s="86" customFormat="1" ht="12" x14ac:dyDescent="0.25">
      <c r="B65" s="104" t="s">
        <v>432</v>
      </c>
      <c r="C65" s="86" t="s">
        <v>275</v>
      </c>
      <c r="D65" s="93" t="str">
        <f>+VLOOKUP(B65,CHOE!B63:D63,3,0)</f>
        <v>a</v>
      </c>
      <c r="E65" s="94" t="str">
        <f>+VLOOKUP(B65,CHOE!B63:E63,4,0)</f>
        <v>Currents Assets</v>
      </c>
      <c r="F65" s="94" t="str">
        <f>+VLOOKUP(B65,CHOE!B63:F63,5,0)</f>
        <v>Project advances</v>
      </c>
      <c r="G65" s="94" t="str">
        <f>+VLOOKUP(B65,CHOE!B63:G63,6,0)</f>
        <v>Project advances</v>
      </c>
      <c r="H65" s="106">
        <v>0</v>
      </c>
      <c r="I65" s="106">
        <v>0</v>
      </c>
      <c r="J65" s="106">
        <v>0</v>
      </c>
      <c r="K65" s="106">
        <v>0</v>
      </c>
      <c r="L65" s="106">
        <v>0</v>
      </c>
      <c r="M65" s="111">
        <v>0</v>
      </c>
      <c r="N65" s="107">
        <f t="shared" si="0"/>
        <v>0</v>
      </c>
      <c r="O65" s="108">
        <f t="shared" si="1"/>
        <v>0</v>
      </c>
    </row>
    <row r="66" spans="2:15" s="86" customFormat="1" ht="12" x14ac:dyDescent="0.25">
      <c r="B66" s="104" t="s">
        <v>433</v>
      </c>
      <c r="C66" s="86" t="s">
        <v>276</v>
      </c>
      <c r="D66" s="93" t="str">
        <f>+VLOOKUP(B66,CHOE!B64:D64,3,0)</f>
        <v>a</v>
      </c>
      <c r="E66" s="94" t="str">
        <f>+VLOOKUP(B66,CHOE!B64:E64,4,0)</f>
        <v>Currents Assets</v>
      </c>
      <c r="F66" s="94" t="str">
        <f>+VLOOKUP(B66,CHOE!B64:F64,5,0)</f>
        <v>Project advances</v>
      </c>
      <c r="G66" s="94" t="str">
        <f>+VLOOKUP(B66,CHOE!B64:G64,6,0)</f>
        <v>Project advances</v>
      </c>
      <c r="H66" s="106">
        <v>0</v>
      </c>
      <c r="I66" s="106">
        <v>0</v>
      </c>
      <c r="J66" s="106">
        <v>0</v>
      </c>
      <c r="K66" s="106">
        <v>0</v>
      </c>
      <c r="L66" s="106">
        <v>0</v>
      </c>
      <c r="M66" s="111">
        <v>0</v>
      </c>
      <c r="N66" s="107">
        <f t="shared" si="0"/>
        <v>0</v>
      </c>
      <c r="O66" s="108">
        <f t="shared" si="1"/>
        <v>0</v>
      </c>
    </row>
    <row r="67" spans="2:15" s="86" customFormat="1" ht="12" x14ac:dyDescent="0.25">
      <c r="B67" s="104" t="s">
        <v>434</v>
      </c>
      <c r="C67" s="86" t="s">
        <v>277</v>
      </c>
      <c r="D67" s="93" t="str">
        <f>+VLOOKUP(B67,CHOE!B65:D65,3,0)</f>
        <v>a</v>
      </c>
      <c r="E67" s="94" t="str">
        <f>+VLOOKUP(B67,CHOE!B65:E65,4,0)</f>
        <v>Currents Assets</v>
      </c>
      <c r="F67" s="94" t="str">
        <f>+VLOOKUP(B67,CHOE!B65:F65,5,0)</f>
        <v>Project advances</v>
      </c>
      <c r="G67" s="94" t="str">
        <f>+VLOOKUP(B67,CHOE!B65:G65,6,0)</f>
        <v>Project advances</v>
      </c>
      <c r="H67" s="106">
        <v>0</v>
      </c>
      <c r="I67" s="106">
        <v>0</v>
      </c>
      <c r="J67" s="106">
        <v>0</v>
      </c>
      <c r="K67" s="106">
        <v>0</v>
      </c>
      <c r="L67" s="106">
        <v>0</v>
      </c>
      <c r="M67" s="111">
        <v>0</v>
      </c>
      <c r="N67" s="107">
        <f t="shared" si="0"/>
        <v>0</v>
      </c>
      <c r="O67" s="108">
        <f t="shared" si="1"/>
        <v>0</v>
      </c>
    </row>
    <row r="68" spans="2:15" ht="12" x14ac:dyDescent="0.25">
      <c r="B68" s="90" t="s">
        <v>280</v>
      </c>
      <c r="C68" s="82" t="s">
        <v>281</v>
      </c>
      <c r="D68" s="93" t="str">
        <f>+VLOOKUP(B68,CHOE!B66:D66,3,0)</f>
        <v>a</v>
      </c>
      <c r="E68" s="94" t="str">
        <f>+VLOOKUP(B68,CHOE!B66:E66,4,0)</f>
        <v>Currents Assets</v>
      </c>
      <c r="F68" s="94" t="str">
        <f>+VLOOKUP(B68,CHOE!B66:F66,5,0)</f>
        <v>Trade Receivables</v>
      </c>
      <c r="G68" s="94" t="str">
        <f>+VLOOKUP(B68,CHOE!B66:G66,6,0)</f>
        <v>Local customers</v>
      </c>
      <c r="H68" s="96">
        <v>1306767.17</v>
      </c>
      <c r="I68" s="96">
        <v>0</v>
      </c>
      <c r="J68" s="96">
        <v>8900889.8100000005</v>
      </c>
      <c r="K68" s="96">
        <v>9255816.9199999999</v>
      </c>
      <c r="L68" s="96">
        <v>951840.06</v>
      </c>
      <c r="M68" s="98">
        <v>0</v>
      </c>
      <c r="N68" s="99">
        <f t="shared" ref="N68:N129" si="4">+H68-I68</f>
        <v>1306767.17</v>
      </c>
      <c r="O68" s="100">
        <f t="shared" ref="O68:O129" si="5">+L68-M68</f>
        <v>951840.06</v>
      </c>
    </row>
    <row r="69" spans="2:15" ht="12" x14ac:dyDescent="0.25">
      <c r="B69" s="90" t="s">
        <v>282</v>
      </c>
      <c r="C69" s="82" t="s">
        <v>283</v>
      </c>
      <c r="D69" s="93" t="str">
        <f>+VLOOKUP(B69,CHOE!B67:D67,3,0)</f>
        <v>p</v>
      </c>
      <c r="E69" s="94" t="str">
        <f>+VLOOKUP(B69,CHOE!B67:E67,4,0)</f>
        <v>Current liablilities</v>
      </c>
      <c r="F69" s="94" t="str">
        <f>+VLOOKUP(B69,CHOE!B67:F67,5,0)</f>
        <v>Advances from clients</v>
      </c>
      <c r="G69" s="94" t="str">
        <f>+VLOOKUP(B69,CHOE!B67:G67,6,0)</f>
        <v>Advances from clients</v>
      </c>
      <c r="H69" s="96">
        <v>0</v>
      </c>
      <c r="I69" s="96">
        <v>15798.56</v>
      </c>
      <c r="J69" s="96">
        <v>9036.06</v>
      </c>
      <c r="K69" s="96">
        <v>6380.77</v>
      </c>
      <c r="L69" s="96">
        <v>0</v>
      </c>
      <c r="M69" s="98">
        <v>13143.27</v>
      </c>
      <c r="N69" s="99">
        <f t="shared" si="4"/>
        <v>-15798.56</v>
      </c>
      <c r="O69" s="100">
        <f t="shared" si="5"/>
        <v>-13143.27</v>
      </c>
    </row>
    <row r="70" spans="2:15" ht="12" x14ac:dyDescent="0.25">
      <c r="B70" s="90" t="s">
        <v>435</v>
      </c>
      <c r="C70" s="82" t="s">
        <v>284</v>
      </c>
      <c r="D70" s="93" t="str">
        <f>+VLOOKUP(B70,CHOE!B68:D68,3,0)</f>
        <v>p</v>
      </c>
      <c r="E70" s="94" t="str">
        <f>+VLOOKUP(B70,CHOE!B68:E68,4,0)</f>
        <v>Current liablilities</v>
      </c>
      <c r="F70" s="94" t="str">
        <f>+VLOOKUP(B70,CHOE!B68:F68,5,0)</f>
        <v>Salaries</v>
      </c>
      <c r="G70" s="94" t="str">
        <f>+VLOOKUP(B70,CHOE!B68:G68,6,0)</f>
        <v>Salaries</v>
      </c>
      <c r="H70" s="96">
        <v>0</v>
      </c>
      <c r="I70" s="96">
        <v>123250.1</v>
      </c>
      <c r="J70" s="96">
        <v>1745205.86</v>
      </c>
      <c r="K70" s="96">
        <v>1756403</v>
      </c>
      <c r="L70" s="96">
        <v>0</v>
      </c>
      <c r="M70" s="98">
        <v>134447.24</v>
      </c>
      <c r="N70" s="99">
        <f t="shared" si="4"/>
        <v>-123250.1</v>
      </c>
      <c r="O70" s="100">
        <f t="shared" si="5"/>
        <v>-134447.24</v>
      </c>
    </row>
    <row r="71" spans="2:15" ht="12" x14ac:dyDescent="0.25">
      <c r="B71" s="90" t="s">
        <v>436</v>
      </c>
      <c r="C71" s="82" t="s">
        <v>285</v>
      </c>
      <c r="D71" s="93" t="str">
        <f>+VLOOKUP(B71,CHOE!B69:D69,3,0)</f>
        <v>p</v>
      </c>
      <c r="E71" s="94" t="str">
        <f>+VLOOKUP(B71,CHOE!B69:E69,4,0)</f>
        <v>Current liablilities</v>
      </c>
      <c r="F71" s="94" t="str">
        <f>+VLOOKUP(B71,CHOE!B69:F69,5,0)</f>
        <v>Salaries</v>
      </c>
      <c r="G71" s="94" t="str">
        <f>+VLOOKUP(B71,CHOE!B69:G69,6,0)</f>
        <v>Salaries</v>
      </c>
      <c r="H71" s="96">
        <v>0</v>
      </c>
      <c r="I71" s="96">
        <v>3175.72</v>
      </c>
      <c r="J71" s="96">
        <v>0</v>
      </c>
      <c r="K71" s="96">
        <v>2327.48</v>
      </c>
      <c r="L71" s="96">
        <v>0</v>
      </c>
      <c r="M71" s="98">
        <v>5503.2</v>
      </c>
      <c r="N71" s="99">
        <f t="shared" si="4"/>
        <v>-3175.72</v>
      </c>
      <c r="O71" s="100">
        <f t="shared" si="5"/>
        <v>-5503.2</v>
      </c>
    </row>
    <row r="72" spans="2:15" ht="12" x14ac:dyDescent="0.25">
      <c r="B72" s="90" t="s">
        <v>437</v>
      </c>
      <c r="C72" s="82" t="s">
        <v>286</v>
      </c>
      <c r="D72" s="93" t="str">
        <f>+VLOOKUP(B72,CHOE!B70:D70,3,0)</f>
        <v>p</v>
      </c>
      <c r="E72" s="94" t="str">
        <f>+VLOOKUP(B72,CHOE!B70:E70,4,0)</f>
        <v>Current liablilities</v>
      </c>
      <c r="F72" s="94" t="str">
        <f>+VLOOKUP(B72,CHOE!B70:F70,5,0)</f>
        <v>Salaries</v>
      </c>
      <c r="G72" s="94" t="str">
        <f>+VLOOKUP(B72,CHOE!B70:G70,6,0)</f>
        <v>Liabilities to civil contracts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8">
        <v>0</v>
      </c>
      <c r="N72" s="99">
        <f t="shared" si="4"/>
        <v>0</v>
      </c>
      <c r="O72" s="100">
        <f t="shared" si="5"/>
        <v>0</v>
      </c>
    </row>
    <row r="73" spans="2:15" ht="12" x14ac:dyDescent="0.25">
      <c r="B73" s="90" t="s">
        <v>287</v>
      </c>
      <c r="C73" s="82" t="s">
        <v>288</v>
      </c>
      <c r="D73" s="93" t="str">
        <f>+VLOOKUP(B73,CHOE!B71:D71,3,0)</f>
        <v>a</v>
      </c>
      <c r="E73" s="94" t="str">
        <f>+VLOOKUP(B73,CHOE!B71:E71,4,0)</f>
        <v>Currents Assets</v>
      </c>
      <c r="F73" s="94" t="str">
        <f>+VLOOKUP(B73,CHOE!B71:F71,5,0)</f>
        <v>Other receivables</v>
      </c>
      <c r="G73" s="94" t="str">
        <f>+VLOOKUP(B73,CHOE!B71:G71,6,0)</f>
        <v>Adjudicated Receivables</v>
      </c>
      <c r="H73" s="96">
        <v>0</v>
      </c>
      <c r="I73" s="96">
        <v>0</v>
      </c>
      <c r="J73" s="96">
        <v>0</v>
      </c>
      <c r="K73" s="96">
        <v>0</v>
      </c>
      <c r="L73" s="96">
        <v>0</v>
      </c>
      <c r="M73" s="98">
        <v>0</v>
      </c>
      <c r="N73" s="99">
        <f t="shared" si="4"/>
        <v>0</v>
      </c>
      <c r="O73" s="100">
        <f t="shared" si="5"/>
        <v>0</v>
      </c>
    </row>
    <row r="74" spans="2:15" s="86" customFormat="1" ht="12" x14ac:dyDescent="0.25">
      <c r="B74" s="104" t="s">
        <v>438</v>
      </c>
      <c r="C74" s="86" t="s">
        <v>289</v>
      </c>
      <c r="D74" s="93" t="str">
        <f>+VLOOKUP(B74,CHOE!B72:D72,3,0)</f>
        <v>p</v>
      </c>
      <c r="E74" s="94" t="str">
        <f>+VLOOKUP(B74,CHOE!B72:E72,4,0)</f>
        <v>Current liablilities</v>
      </c>
      <c r="F74" s="94" t="str">
        <f>+VLOOKUP(B74,CHOE!B72:F72,5,0)</f>
        <v>Tax Payables</v>
      </c>
      <c r="G74" s="94" t="str">
        <f>+VLOOKUP(B74,CHOE!B72:G72,6,0)</f>
        <v>Liabilities to municipalities</v>
      </c>
      <c r="H74" s="106">
        <v>0</v>
      </c>
      <c r="I74" s="106">
        <v>0</v>
      </c>
      <c r="J74" s="106">
        <v>0</v>
      </c>
      <c r="K74" s="106">
        <v>0</v>
      </c>
      <c r="L74" s="106">
        <v>0</v>
      </c>
      <c r="M74" s="111">
        <v>0</v>
      </c>
      <c r="N74" s="107">
        <f t="shared" si="4"/>
        <v>0</v>
      </c>
      <c r="O74" s="108">
        <f t="shared" si="5"/>
        <v>0</v>
      </c>
    </row>
    <row r="75" spans="2:15" s="86" customFormat="1" ht="12" x14ac:dyDescent="0.25">
      <c r="B75" s="104" t="s">
        <v>439</v>
      </c>
      <c r="C75" s="86" t="s">
        <v>290</v>
      </c>
      <c r="D75" s="93" t="str">
        <f>+VLOOKUP(B75,CHOE!B73:D73,3,0)</f>
        <v>p</v>
      </c>
      <c r="E75" s="94" t="str">
        <f>+VLOOKUP(B75,CHOE!B73:E73,4,0)</f>
        <v>Current liablilities</v>
      </c>
      <c r="F75" s="94" t="str">
        <f>+VLOOKUP(B75,CHOE!B73:F73,5,0)</f>
        <v>Tax Payables</v>
      </c>
      <c r="G75" s="94" t="str">
        <f>+VLOOKUP(B75,CHOE!B73:G73,6,0)</f>
        <v>Liabilities to municipalities</v>
      </c>
      <c r="H75" s="106">
        <v>0</v>
      </c>
      <c r="I75" s="106">
        <v>0</v>
      </c>
      <c r="J75" s="106">
        <v>0</v>
      </c>
      <c r="K75" s="106">
        <v>0</v>
      </c>
      <c r="L75" s="106">
        <v>0</v>
      </c>
      <c r="M75" s="111">
        <v>0</v>
      </c>
      <c r="N75" s="107">
        <f t="shared" si="4"/>
        <v>0</v>
      </c>
      <c r="O75" s="108">
        <f t="shared" si="5"/>
        <v>0</v>
      </c>
    </row>
    <row r="76" spans="2:15" s="86" customFormat="1" ht="12" x14ac:dyDescent="0.25">
      <c r="B76" s="104" t="s">
        <v>440</v>
      </c>
      <c r="C76" s="86" t="s">
        <v>291</v>
      </c>
      <c r="D76" s="93" t="str">
        <f>+VLOOKUP(B76,CHOE!B74:D74,3,0)</f>
        <v>p</v>
      </c>
      <c r="E76" s="94" t="str">
        <f>+VLOOKUP(B76,CHOE!B74:E74,4,0)</f>
        <v>Current liablilities</v>
      </c>
      <c r="F76" s="94" t="str">
        <f>+VLOOKUP(B76,CHOE!B74:F74,5,0)</f>
        <v>Tax Payables</v>
      </c>
      <c r="G76" s="94" t="str">
        <f>+VLOOKUP(B76,CHOE!B74:G74,6,0)</f>
        <v>Liabilities to municipalities</v>
      </c>
      <c r="H76" s="106">
        <v>0</v>
      </c>
      <c r="I76" s="106">
        <v>0</v>
      </c>
      <c r="J76" s="106">
        <v>0</v>
      </c>
      <c r="K76" s="106">
        <v>0</v>
      </c>
      <c r="L76" s="106">
        <v>0</v>
      </c>
      <c r="M76" s="111">
        <v>0</v>
      </c>
      <c r="N76" s="107">
        <f t="shared" si="4"/>
        <v>0</v>
      </c>
      <c r="O76" s="108">
        <f t="shared" si="5"/>
        <v>0</v>
      </c>
    </row>
    <row r="77" spans="2:15" s="86" customFormat="1" ht="12" x14ac:dyDescent="0.25">
      <c r="B77" s="104" t="s">
        <v>441</v>
      </c>
      <c r="C77" s="86" t="s">
        <v>292</v>
      </c>
      <c r="D77" s="93" t="str">
        <f>+VLOOKUP(B77,CHOE!B75:D75,3,0)</f>
        <v>p</v>
      </c>
      <c r="E77" s="94" t="str">
        <f>+VLOOKUP(B77,CHOE!B75:E75,4,0)</f>
        <v>Current liablilities</v>
      </c>
      <c r="F77" s="94" t="str">
        <f>+VLOOKUP(B77,CHOE!B75:F75,5,0)</f>
        <v>Tax Payables</v>
      </c>
      <c r="G77" s="94" t="str">
        <f>+VLOOKUP(B77,CHOE!B75:G75,6,0)</f>
        <v>Corporate tax</v>
      </c>
      <c r="H77" s="106">
        <v>0</v>
      </c>
      <c r="I77" s="106">
        <v>5145.97</v>
      </c>
      <c r="J77" s="106">
        <v>108645.97</v>
      </c>
      <c r="K77" s="106">
        <v>103949.78</v>
      </c>
      <c r="L77" s="106">
        <v>0</v>
      </c>
      <c r="M77" s="111">
        <v>449.78</v>
      </c>
      <c r="N77" s="107">
        <f t="shared" si="4"/>
        <v>-5145.97</v>
      </c>
      <c r="O77" s="108">
        <f t="shared" si="5"/>
        <v>-449.78</v>
      </c>
    </row>
    <row r="78" spans="2:15" s="86" customFormat="1" ht="12" x14ac:dyDescent="0.25">
      <c r="B78" s="104" t="s">
        <v>442</v>
      </c>
      <c r="C78" s="86" t="s">
        <v>293</v>
      </c>
      <c r="D78" s="93" t="str">
        <f>+VLOOKUP(B78,CHOE!B76:D76,3,0)</f>
        <v>p</v>
      </c>
      <c r="E78" s="94" t="str">
        <f>+VLOOKUP(B78,CHOE!B76:E76,4,0)</f>
        <v>Current liablilities</v>
      </c>
      <c r="F78" s="94" t="str">
        <f>+VLOOKUP(B78,CHOE!B76:F76,5,0)</f>
        <v>Tax Payables</v>
      </c>
      <c r="G78" s="94" t="str">
        <f>+VLOOKUP(B78,CHOE!B76:G76,6,0)</f>
        <v>Corporate tax</v>
      </c>
      <c r="H78" s="106">
        <v>0</v>
      </c>
      <c r="I78" s="106">
        <v>5794.45</v>
      </c>
      <c r="J78" s="106">
        <v>5794.45</v>
      </c>
      <c r="K78" s="106">
        <v>6768.91</v>
      </c>
      <c r="L78" s="106">
        <v>0</v>
      </c>
      <c r="M78" s="111">
        <v>6768.91</v>
      </c>
      <c r="N78" s="107">
        <f t="shared" si="4"/>
        <v>-5794.45</v>
      </c>
      <c r="O78" s="108">
        <f t="shared" si="5"/>
        <v>-6768.91</v>
      </c>
    </row>
    <row r="79" spans="2:15" s="86" customFormat="1" ht="12" x14ac:dyDescent="0.25">
      <c r="B79" s="104" t="s">
        <v>443</v>
      </c>
      <c r="C79" s="86" t="s">
        <v>294</v>
      </c>
      <c r="D79" s="93" t="str">
        <f>+VLOOKUP(B79,CHOE!B77:D77,3,0)</f>
        <v>p</v>
      </c>
      <c r="E79" s="94" t="str">
        <f>+VLOOKUP(B79,CHOE!B77:E77,4,0)</f>
        <v>Current liablilities</v>
      </c>
      <c r="F79" s="94" t="str">
        <f>+VLOOKUP(B79,CHOE!B77:F77,5,0)</f>
        <v>Tax Payables</v>
      </c>
      <c r="G79" s="94" t="str">
        <f>+VLOOKUP(B79,CHOE!B77:G77,6,0)</f>
        <v>Corporate tax</v>
      </c>
      <c r="H79" s="106">
        <v>0</v>
      </c>
      <c r="I79" s="106">
        <v>902</v>
      </c>
      <c r="J79" s="106">
        <v>902</v>
      </c>
      <c r="K79" s="106">
        <v>1005.63</v>
      </c>
      <c r="L79" s="106">
        <v>0</v>
      </c>
      <c r="M79" s="111">
        <v>1005.63</v>
      </c>
      <c r="N79" s="107">
        <f t="shared" si="4"/>
        <v>-902</v>
      </c>
      <c r="O79" s="108">
        <f t="shared" si="5"/>
        <v>-1005.63</v>
      </c>
    </row>
    <row r="80" spans="2:15" s="86" customFormat="1" ht="12" x14ac:dyDescent="0.25">
      <c r="B80" s="104" t="s">
        <v>444</v>
      </c>
      <c r="C80" s="86" t="s">
        <v>295</v>
      </c>
      <c r="D80" s="93" t="str">
        <f>+VLOOKUP(B80,CHOE!B78:D78,3,0)</f>
        <v>p</v>
      </c>
      <c r="E80" s="94" t="str">
        <f>+VLOOKUP(B80,CHOE!B78:E78,4,0)</f>
        <v>Current liablilities</v>
      </c>
      <c r="F80" s="94" t="str">
        <f>+VLOOKUP(B80,CHOE!B78:F78,5,0)</f>
        <v>Tax Payables</v>
      </c>
      <c r="G80" s="94" t="str">
        <f>+VLOOKUP(B80,CHOE!B78:G78,6,0)</f>
        <v>Corporate tax</v>
      </c>
      <c r="H80" s="106">
        <v>0</v>
      </c>
      <c r="I80" s="106">
        <v>0</v>
      </c>
      <c r="J80" s="106">
        <v>0</v>
      </c>
      <c r="K80" s="106">
        <v>0</v>
      </c>
      <c r="L80" s="106">
        <v>0</v>
      </c>
      <c r="M80" s="111">
        <v>0</v>
      </c>
      <c r="N80" s="107">
        <f t="shared" si="4"/>
        <v>0</v>
      </c>
      <c r="O80" s="108">
        <f t="shared" si="5"/>
        <v>0</v>
      </c>
    </row>
    <row r="81" spans="2:15" s="86" customFormat="1" ht="12" x14ac:dyDescent="0.25">
      <c r="B81" s="104" t="s">
        <v>445</v>
      </c>
      <c r="C81" s="86" t="s">
        <v>296</v>
      </c>
      <c r="D81" s="93" t="str">
        <f>+VLOOKUP(B81,CHOE!B79:D79,3,0)</f>
        <v>a</v>
      </c>
      <c r="E81" s="94" t="str">
        <f>+VLOOKUP(B81,CHOE!B79:E79,4,0)</f>
        <v>Currents Assets</v>
      </c>
      <c r="F81" s="94" t="str">
        <f>+VLOOKUP(B81,CHOE!B79:F79,5,0)</f>
        <v>Tax receivables</v>
      </c>
      <c r="G81" s="94" t="str">
        <f>+VLOOKUP(B81,CHOE!B79:G79,6,0)</f>
        <v>VAT Purchases</v>
      </c>
      <c r="H81" s="106">
        <v>0</v>
      </c>
      <c r="I81" s="106">
        <v>0</v>
      </c>
      <c r="J81" s="106">
        <v>1216630.6299999999</v>
      </c>
      <c r="K81" s="106">
        <v>1216630.6299999999</v>
      </c>
      <c r="L81" s="106">
        <v>0</v>
      </c>
      <c r="M81" s="111">
        <v>0</v>
      </c>
      <c r="N81" s="107">
        <f t="shared" si="4"/>
        <v>0</v>
      </c>
      <c r="O81" s="108">
        <f t="shared" si="5"/>
        <v>0</v>
      </c>
    </row>
    <row r="82" spans="2:15" s="86" customFormat="1" ht="12" x14ac:dyDescent="0.25">
      <c r="B82" s="104" t="s">
        <v>446</v>
      </c>
      <c r="C82" s="86" t="s">
        <v>297</v>
      </c>
      <c r="D82" s="93" t="str">
        <f>+VLOOKUP(B82,CHOE!B80:D80,3,0)</f>
        <v>p</v>
      </c>
      <c r="E82" s="94" t="str">
        <f>+VLOOKUP(B82,CHOE!B80:E80,4,0)</f>
        <v>Current liablilities</v>
      </c>
      <c r="F82" s="94" t="str">
        <f>+VLOOKUP(B82,CHOE!B80:F80,5,0)</f>
        <v>Tax Payables</v>
      </c>
      <c r="G82" s="94" t="str">
        <f>+VLOOKUP(B82,CHOE!B80:G80,6,0)</f>
        <v>VAT Sales</v>
      </c>
      <c r="H82" s="106">
        <v>0</v>
      </c>
      <c r="I82" s="106">
        <v>0</v>
      </c>
      <c r="J82" s="106">
        <v>497041.49</v>
      </c>
      <c r="K82" s="106">
        <v>497041.49</v>
      </c>
      <c r="L82" s="106">
        <v>0</v>
      </c>
      <c r="M82" s="111">
        <v>0</v>
      </c>
      <c r="N82" s="107">
        <f t="shared" si="4"/>
        <v>0</v>
      </c>
      <c r="O82" s="108">
        <f t="shared" si="5"/>
        <v>0</v>
      </c>
    </row>
    <row r="83" spans="2:15" s="86" customFormat="1" ht="12" x14ac:dyDescent="0.25">
      <c r="B83" s="104" t="s">
        <v>447</v>
      </c>
      <c r="C83" s="86" t="s">
        <v>298</v>
      </c>
      <c r="D83" s="93" t="str">
        <f>+VLOOKUP(B83,CHOE!B81:D81,3,0)</f>
        <v>a</v>
      </c>
      <c r="E83" s="94" t="str">
        <f>+VLOOKUP(B83,CHOE!B81:E81,4,0)</f>
        <v>Currents Assets</v>
      </c>
      <c r="F83" s="94" t="str">
        <f>+VLOOKUP(B83,CHOE!B81:F81,5,0)</f>
        <v>Tax Receivables</v>
      </c>
      <c r="G83" s="94" t="str">
        <f>+VLOOKUP(B83,CHOE!B81:G81,6,0)</f>
        <v>VAT Refund</v>
      </c>
      <c r="H83" s="106">
        <v>42327.24</v>
      </c>
      <c r="I83" s="106">
        <v>0</v>
      </c>
      <c r="J83" s="106">
        <v>719589.14</v>
      </c>
      <c r="K83" s="106">
        <v>660565.57999999996</v>
      </c>
      <c r="L83" s="106">
        <v>101350.8</v>
      </c>
      <c r="M83" s="111">
        <v>0</v>
      </c>
      <c r="N83" s="107">
        <f t="shared" si="4"/>
        <v>42327.24</v>
      </c>
      <c r="O83" s="108">
        <f t="shared" si="5"/>
        <v>101350.8</v>
      </c>
    </row>
    <row r="84" spans="2:15" s="86" customFormat="1" ht="12" x14ac:dyDescent="0.25">
      <c r="B84" s="104" t="s">
        <v>448</v>
      </c>
      <c r="C84" s="86" t="s">
        <v>299</v>
      </c>
      <c r="D84" s="93" t="str">
        <f>+VLOOKUP(B84,CHOE!B82:D82,3,0)</f>
        <v>p</v>
      </c>
      <c r="E84" s="94" t="str">
        <f>+VLOOKUP(B84,CHOE!B82:E82,4,0)</f>
        <v>Current liablilities</v>
      </c>
      <c r="F84" s="94" t="str">
        <f>+VLOOKUP(B84,CHOE!B82:F82,5,0)</f>
        <v>Tax Payables</v>
      </c>
      <c r="G84" s="94" t="str">
        <f>+VLOOKUP(B84,CHOE!B82:G82,6,0)</f>
        <v>VAT to be paid</v>
      </c>
      <c r="H84" s="106">
        <v>0</v>
      </c>
      <c r="I84" s="106">
        <v>0</v>
      </c>
      <c r="J84" s="106">
        <v>15063.7</v>
      </c>
      <c r="K84" s="106">
        <v>15063.7</v>
      </c>
      <c r="L84" s="106">
        <v>0</v>
      </c>
      <c r="M84" s="111">
        <v>0</v>
      </c>
      <c r="N84" s="107">
        <f t="shared" si="4"/>
        <v>0</v>
      </c>
      <c r="O84" s="108">
        <f t="shared" si="5"/>
        <v>0</v>
      </c>
    </row>
    <row r="85" spans="2:15" s="86" customFormat="1" ht="12" x14ac:dyDescent="0.25">
      <c r="B85" s="104" t="s">
        <v>449</v>
      </c>
      <c r="C85" s="86" t="s">
        <v>300</v>
      </c>
      <c r="D85" s="93" t="str">
        <f>+VLOOKUP(B85,CHOE!B83:D83,3,0)</f>
        <v>p</v>
      </c>
      <c r="E85" s="94" t="str">
        <f>+VLOOKUP(B85,CHOE!B83:E83,4,0)</f>
        <v>Current liablilities</v>
      </c>
      <c r="F85" s="94" t="str">
        <f>+VLOOKUP(B85,CHOE!B83:F83,5,0)</f>
        <v>Tax Payables</v>
      </c>
      <c r="G85" s="94" t="str">
        <f>+VLOOKUP(B85,CHOE!B83:G83,6,0)</f>
        <v>Employee Income tax</v>
      </c>
      <c r="H85" s="106">
        <v>0</v>
      </c>
      <c r="I85" s="106">
        <v>12798.53</v>
      </c>
      <c r="J85" s="106">
        <v>148069.16</v>
      </c>
      <c r="K85" s="106">
        <v>148599.96</v>
      </c>
      <c r="L85" s="106">
        <v>0</v>
      </c>
      <c r="M85" s="111">
        <v>13329.33</v>
      </c>
      <c r="N85" s="107">
        <f t="shared" si="4"/>
        <v>-12798.53</v>
      </c>
      <c r="O85" s="108">
        <f t="shared" si="5"/>
        <v>-13329.33</v>
      </c>
    </row>
    <row r="86" spans="2:15" s="86" customFormat="1" ht="12" x14ac:dyDescent="0.25">
      <c r="B86" s="104" t="s">
        <v>450</v>
      </c>
      <c r="C86" s="86" t="s">
        <v>301</v>
      </c>
      <c r="D86" s="93" t="str">
        <f>+VLOOKUP(B86,CHOE!B84:D84,3,0)</f>
        <v>p</v>
      </c>
      <c r="E86" s="94" t="str">
        <f>+VLOOKUP(B86,CHOE!B84:E84,4,0)</f>
        <v>Current liablilities</v>
      </c>
      <c r="F86" s="94" t="str">
        <f>+VLOOKUP(B86,CHOE!B84:F84,5,0)</f>
        <v>Tax Payables</v>
      </c>
      <c r="G86" s="94" t="str">
        <f>+VLOOKUP(B86,CHOE!B84:G84,6,0)</f>
        <v>Employee Income tax</v>
      </c>
      <c r="H86" s="106">
        <v>0</v>
      </c>
      <c r="I86" s="106">
        <v>0</v>
      </c>
      <c r="J86" s="106">
        <v>0</v>
      </c>
      <c r="K86" s="106">
        <v>0</v>
      </c>
      <c r="L86" s="106">
        <v>0</v>
      </c>
      <c r="M86" s="111">
        <v>0</v>
      </c>
      <c r="N86" s="107">
        <f t="shared" si="4"/>
        <v>0</v>
      </c>
      <c r="O86" s="108">
        <f t="shared" si="5"/>
        <v>0</v>
      </c>
    </row>
    <row r="87" spans="2:15" s="86" customFormat="1" ht="12" x14ac:dyDescent="0.25">
      <c r="B87" s="104" t="s">
        <v>451</v>
      </c>
      <c r="C87" s="86" t="s">
        <v>302</v>
      </c>
      <c r="D87" s="93" t="str">
        <f>+VLOOKUP(B87,CHOE!B85:D85,3,0)</f>
        <v>p</v>
      </c>
      <c r="E87" s="94" t="str">
        <f>+VLOOKUP(B87,CHOE!B85:E85,4,0)</f>
        <v>Current liablilities</v>
      </c>
      <c r="F87" s="94" t="str">
        <f>+VLOOKUP(B87,CHOE!B85:F85,5,0)</f>
        <v>Social security payables</v>
      </c>
      <c r="G87" s="94" t="str">
        <f>+VLOOKUP(B87,CHOE!B85:G85,6,0)</f>
        <v>Liabilities to social security payments</v>
      </c>
      <c r="H87" s="106">
        <v>0</v>
      </c>
      <c r="I87" s="106">
        <v>22183.22</v>
      </c>
      <c r="J87" s="106">
        <v>257524.2</v>
      </c>
      <c r="K87" s="106">
        <v>259239.73</v>
      </c>
      <c r="L87" s="106">
        <v>0</v>
      </c>
      <c r="M87" s="111">
        <v>23898.75</v>
      </c>
      <c r="N87" s="107">
        <f t="shared" si="4"/>
        <v>-22183.22</v>
      </c>
      <c r="O87" s="108">
        <f t="shared" si="5"/>
        <v>-23898.75</v>
      </c>
    </row>
    <row r="88" spans="2:15" s="86" customFormat="1" ht="12" x14ac:dyDescent="0.25">
      <c r="B88" s="104" t="s">
        <v>452</v>
      </c>
      <c r="C88" s="86" t="s">
        <v>303</v>
      </c>
      <c r="D88" s="93" t="str">
        <f>+VLOOKUP(B88,CHOE!B86:D86,3,0)</f>
        <v>p</v>
      </c>
      <c r="E88" s="94" t="str">
        <f>+VLOOKUP(B88,CHOE!B86:E86,4,0)</f>
        <v>Current liablilities</v>
      </c>
      <c r="F88" s="94" t="str">
        <f>+VLOOKUP(B88,CHOE!B86:F86,5,0)</f>
        <v>Social security payables</v>
      </c>
      <c r="G88" s="94" t="str">
        <f>+VLOOKUP(B88,CHOE!B86:G86,6,0)</f>
        <v>Liabilities to social security payments</v>
      </c>
      <c r="H88" s="106">
        <v>0</v>
      </c>
      <c r="I88" s="106">
        <v>1299.49</v>
      </c>
      <c r="J88" s="106">
        <v>15081.74</v>
      </c>
      <c r="K88" s="106">
        <v>15181.29</v>
      </c>
      <c r="L88" s="106">
        <v>0</v>
      </c>
      <c r="M88" s="111">
        <v>1399.04</v>
      </c>
      <c r="N88" s="107">
        <f t="shared" si="4"/>
        <v>-1299.49</v>
      </c>
      <c r="O88" s="108">
        <f t="shared" si="5"/>
        <v>-1399.04</v>
      </c>
    </row>
    <row r="89" spans="2:15" s="86" customFormat="1" ht="12" x14ac:dyDescent="0.25">
      <c r="B89" s="104" t="s">
        <v>453</v>
      </c>
      <c r="C89" s="86" t="s">
        <v>304</v>
      </c>
      <c r="D89" s="93" t="str">
        <f>+VLOOKUP(B89,CHOE!B87:D87,3,0)</f>
        <v>p</v>
      </c>
      <c r="E89" s="94" t="str">
        <f>+VLOOKUP(B89,CHOE!B87:E87,4,0)</f>
        <v>Current liablilities</v>
      </c>
      <c r="F89" s="94" t="str">
        <f>+VLOOKUP(B89,CHOE!B87:F87,5,0)</f>
        <v>Social security payables</v>
      </c>
      <c r="G89" s="94" t="str">
        <f>+VLOOKUP(B89,CHOE!B87:G87,6,0)</f>
        <v>Liabilities to social security payments</v>
      </c>
      <c r="H89" s="106">
        <v>0</v>
      </c>
      <c r="I89" s="106">
        <v>5053.37</v>
      </c>
      <c r="J89" s="106">
        <v>58649.14</v>
      </c>
      <c r="K89" s="106">
        <v>59036.38</v>
      </c>
      <c r="L89" s="106">
        <v>0</v>
      </c>
      <c r="M89" s="111">
        <v>5440.61</v>
      </c>
      <c r="N89" s="107">
        <f t="shared" si="4"/>
        <v>-5053.37</v>
      </c>
      <c r="O89" s="108">
        <f t="shared" si="5"/>
        <v>-5440.61</v>
      </c>
    </row>
    <row r="90" spans="2:15" s="86" customFormat="1" ht="12" x14ac:dyDescent="0.25">
      <c r="B90" s="104" t="s">
        <v>454</v>
      </c>
      <c r="C90" s="86" t="s">
        <v>305</v>
      </c>
      <c r="D90" s="93" t="str">
        <f>+VLOOKUP(B90,CHOE!B88:D88,3,0)</f>
        <v>p</v>
      </c>
      <c r="E90" s="94" t="str">
        <f>+VLOOKUP(B90,CHOE!B88:E88,4,0)</f>
        <v>Current liablilities</v>
      </c>
      <c r="F90" s="94" t="str">
        <f>+VLOOKUP(B90,CHOE!B88:F88,5,0)</f>
        <v>Social security payables</v>
      </c>
      <c r="G90" s="94" t="str">
        <f>+VLOOKUP(B90,CHOE!B88:G88,6,0)</f>
        <v>Liabilities to social security payments</v>
      </c>
      <c r="H90" s="106">
        <v>0</v>
      </c>
      <c r="I90" s="106">
        <v>1443.85</v>
      </c>
      <c r="J90" s="106">
        <v>16756.75</v>
      </c>
      <c r="K90" s="106">
        <v>16867.330000000002</v>
      </c>
      <c r="L90" s="106">
        <v>0</v>
      </c>
      <c r="M90" s="111">
        <v>1554.43</v>
      </c>
      <c r="N90" s="107">
        <f t="shared" si="4"/>
        <v>-1443.85</v>
      </c>
      <c r="O90" s="108">
        <f t="shared" si="5"/>
        <v>-1554.43</v>
      </c>
    </row>
    <row r="91" spans="2:15" s="86" customFormat="1" ht="12" x14ac:dyDescent="0.25">
      <c r="B91" s="104" t="s">
        <v>455</v>
      </c>
      <c r="C91" s="86" t="s">
        <v>306</v>
      </c>
      <c r="D91" s="93" t="str">
        <f>+VLOOKUP(B91,CHOE!B89:D89,3,0)</f>
        <v>p</v>
      </c>
      <c r="E91" s="94" t="str">
        <f>+VLOOKUP(B91,CHOE!B89:E89,4,0)</f>
        <v>Current liablilities</v>
      </c>
      <c r="F91" s="94" t="str">
        <f>+VLOOKUP(B91,CHOE!B89:F89,5,0)</f>
        <v>Social security payables</v>
      </c>
      <c r="G91" s="94" t="str">
        <f>+VLOOKUP(B91,CHOE!B89:G89,6,0)</f>
        <v>Liabilities to social security payments</v>
      </c>
      <c r="H91" s="106">
        <v>0</v>
      </c>
      <c r="I91" s="106">
        <v>11640.68</v>
      </c>
      <c r="J91" s="106">
        <v>135440.93</v>
      </c>
      <c r="K91" s="106">
        <v>136365.89000000001</v>
      </c>
      <c r="L91" s="106">
        <v>0</v>
      </c>
      <c r="M91" s="111">
        <v>12565.64</v>
      </c>
      <c r="N91" s="107">
        <f t="shared" si="4"/>
        <v>-11640.68</v>
      </c>
      <c r="O91" s="108">
        <f t="shared" si="5"/>
        <v>-12565.64</v>
      </c>
    </row>
    <row r="92" spans="2:15" s="86" customFormat="1" ht="12" x14ac:dyDescent="0.25">
      <c r="B92" s="104" t="s">
        <v>456</v>
      </c>
      <c r="C92" s="86" t="s">
        <v>307</v>
      </c>
      <c r="D92" s="93" t="str">
        <f>+VLOOKUP(B92,CHOE!B90:D90,3,0)</f>
        <v>p</v>
      </c>
      <c r="E92" s="94" t="str">
        <f>+VLOOKUP(B92,CHOE!B90:E90,4,0)</f>
        <v>Current liablilities</v>
      </c>
      <c r="F92" s="94" t="str">
        <f>+VLOOKUP(B92,CHOE!B90:F90,5,0)</f>
        <v>Social security payables</v>
      </c>
      <c r="G92" s="94" t="str">
        <f>+VLOOKUP(B92,CHOE!B90:G90,6,0)</f>
        <v>Liabilities to social security payments</v>
      </c>
      <c r="H92" s="106">
        <v>0</v>
      </c>
      <c r="I92" s="106">
        <v>6404.82</v>
      </c>
      <c r="J92" s="106">
        <v>74281.69</v>
      </c>
      <c r="K92" s="106">
        <v>74755.87</v>
      </c>
      <c r="L92" s="106">
        <v>0</v>
      </c>
      <c r="M92" s="111">
        <v>6879</v>
      </c>
      <c r="N92" s="107">
        <f t="shared" si="4"/>
        <v>-6404.82</v>
      </c>
      <c r="O92" s="108">
        <f t="shared" si="5"/>
        <v>-6879</v>
      </c>
    </row>
    <row r="93" spans="2:15" s="86" customFormat="1" ht="12" x14ac:dyDescent="0.25">
      <c r="B93" s="104" t="s">
        <v>457</v>
      </c>
      <c r="C93" s="86" t="s">
        <v>308</v>
      </c>
      <c r="D93" s="93" t="str">
        <f>+VLOOKUP(B93,CHOE!B91:D91,3,0)</f>
        <v>p</v>
      </c>
      <c r="E93" s="94" t="str">
        <f>+VLOOKUP(B93,CHOE!B91:E91,4,0)</f>
        <v>Current liablilities</v>
      </c>
      <c r="F93" s="94" t="str">
        <f>+VLOOKUP(B93,CHOE!B91:F91,5,0)</f>
        <v>Social security payables</v>
      </c>
      <c r="G93" s="94" t="str">
        <f>+VLOOKUP(B93,CHOE!B91:G91,6,0)</f>
        <v>Liabilities to social security payments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11">
        <v>0</v>
      </c>
      <c r="N93" s="107">
        <f t="shared" si="4"/>
        <v>0</v>
      </c>
      <c r="O93" s="108">
        <f t="shared" si="5"/>
        <v>0</v>
      </c>
    </row>
    <row r="94" spans="2:15" s="86" customFormat="1" ht="12" x14ac:dyDescent="0.25">
      <c r="B94" s="104" t="s">
        <v>458</v>
      </c>
      <c r="C94" s="86" t="s">
        <v>309</v>
      </c>
      <c r="D94" s="93" t="str">
        <f>+VLOOKUP(B94,CHOE!B92:D92,3,0)</f>
        <v>p</v>
      </c>
      <c r="E94" s="94" t="str">
        <f>+VLOOKUP(B94,CHOE!B92:E92,4,0)</f>
        <v>Current liablilities</v>
      </c>
      <c r="F94" s="94" t="str">
        <f>+VLOOKUP(B94,CHOE!B92:F92,5,0)</f>
        <v>Social security payables</v>
      </c>
      <c r="G94" s="94" t="str">
        <f>+VLOOKUP(B94,CHOE!B92:G92,6,0)</f>
        <v>Liabilities to social security payments</v>
      </c>
      <c r="H94" s="106">
        <v>0</v>
      </c>
      <c r="I94" s="106">
        <v>0</v>
      </c>
      <c r="J94" s="106">
        <v>0</v>
      </c>
      <c r="K94" s="106">
        <v>0</v>
      </c>
      <c r="L94" s="106">
        <v>0</v>
      </c>
      <c r="M94" s="111">
        <v>0</v>
      </c>
      <c r="N94" s="107">
        <f t="shared" si="4"/>
        <v>0</v>
      </c>
      <c r="O94" s="108">
        <f t="shared" si="5"/>
        <v>0</v>
      </c>
    </row>
    <row r="95" spans="2:15" s="86" customFormat="1" ht="12" x14ac:dyDescent="0.25">
      <c r="B95" s="104" t="s">
        <v>459</v>
      </c>
      <c r="C95" s="86" t="s">
        <v>310</v>
      </c>
      <c r="D95" s="93" t="str">
        <f>+VLOOKUP(B95,CHOE!B93:D93,3,0)</f>
        <v>p</v>
      </c>
      <c r="E95" s="94" t="str">
        <f>+VLOOKUP(B95,CHOE!B93:E93,4,0)</f>
        <v>Current liablilities</v>
      </c>
      <c r="F95" s="94" t="str">
        <f>+VLOOKUP(B95,CHOE!B93:F93,5,0)</f>
        <v>Social security payables</v>
      </c>
      <c r="G95" s="94" t="str">
        <f>+VLOOKUP(B95,CHOE!B93:G93,6,0)</f>
        <v>Liabilities to social security payments</v>
      </c>
      <c r="H95" s="106">
        <v>0</v>
      </c>
      <c r="I95" s="106">
        <v>727.24</v>
      </c>
      <c r="J95" s="106">
        <v>0</v>
      </c>
      <c r="K95" s="106">
        <v>560.51</v>
      </c>
      <c r="L95" s="106">
        <v>0</v>
      </c>
      <c r="M95" s="111">
        <v>1287.75</v>
      </c>
      <c r="N95" s="107">
        <f t="shared" si="4"/>
        <v>-727.24</v>
      </c>
      <c r="O95" s="108">
        <f t="shared" si="5"/>
        <v>-1287.75</v>
      </c>
    </row>
    <row r="96" spans="2:15" s="86" customFormat="1" ht="12" x14ac:dyDescent="0.25">
      <c r="B96" s="104" t="s">
        <v>311</v>
      </c>
      <c r="C96" s="86" t="s">
        <v>312</v>
      </c>
      <c r="D96" s="93" t="str">
        <f>+VLOOKUP(B96,CHOE!B94:D94,3,0)</f>
        <v>p</v>
      </c>
      <c r="E96" s="94" t="str">
        <f>+VLOOKUP(B96,CHOE!B94:E94,4,0)</f>
        <v>Current liablilities</v>
      </c>
      <c r="F96" s="94" t="str">
        <f>+VLOOKUP(B96,CHOE!B94:F94,5,0)</f>
        <v>Insurances</v>
      </c>
      <c r="G96" s="94" t="str">
        <f>+VLOOKUP(B96,CHOE!B94:G94,6,0)</f>
        <v>Insurances</v>
      </c>
      <c r="H96" s="106">
        <v>0</v>
      </c>
      <c r="I96" s="106">
        <v>1094.33</v>
      </c>
      <c r="J96" s="106">
        <v>2215</v>
      </c>
      <c r="K96" s="106">
        <v>1858.75</v>
      </c>
      <c r="L96" s="106">
        <v>0</v>
      </c>
      <c r="M96" s="111">
        <v>738.08</v>
      </c>
      <c r="N96" s="107">
        <f t="shared" si="4"/>
        <v>-1094.33</v>
      </c>
      <c r="O96" s="108">
        <f t="shared" si="5"/>
        <v>-738.08</v>
      </c>
    </row>
    <row r="97" spans="2:15" ht="12" x14ac:dyDescent="0.25">
      <c r="B97" s="90" t="s">
        <v>313</v>
      </c>
      <c r="C97" s="82" t="s">
        <v>314</v>
      </c>
      <c r="D97" s="93" t="str">
        <f>+VLOOKUP(B97,CHOE!B95:D95,3,0)</f>
        <v>a</v>
      </c>
      <c r="E97" s="94" t="str">
        <f>+VLOOKUP(B97,CHOE!B95:E95,4,0)</f>
        <v>Currents Assets</v>
      </c>
      <c r="F97" s="94" t="str">
        <f>+VLOOKUP(B97,CHOE!B95:F95,5,0)</f>
        <v>Other receivables</v>
      </c>
      <c r="G97" s="94" t="str">
        <f>+VLOOKUP(B97,CHOE!B95:G95,6,0)</f>
        <v>Other debotors</v>
      </c>
      <c r="H97" s="96">
        <v>0</v>
      </c>
      <c r="I97" s="96">
        <v>0</v>
      </c>
      <c r="J97" s="96">
        <v>306534.92</v>
      </c>
      <c r="K97" s="96">
        <v>306534.92</v>
      </c>
      <c r="L97" s="96">
        <v>0</v>
      </c>
      <c r="M97" s="98">
        <v>0</v>
      </c>
      <c r="N97" s="99">
        <f t="shared" si="4"/>
        <v>0</v>
      </c>
      <c r="O97" s="100">
        <f t="shared" si="5"/>
        <v>0</v>
      </c>
    </row>
    <row r="98" spans="2:15" ht="12" x14ac:dyDescent="0.25">
      <c r="B98" s="90" t="s">
        <v>315</v>
      </c>
      <c r="C98" s="82" t="s">
        <v>316</v>
      </c>
      <c r="D98" s="93" t="str">
        <f>+VLOOKUP(B98,CHOE!B96:D96,3,0)</f>
        <v>p</v>
      </c>
      <c r="E98" s="94" t="str">
        <f>+VLOOKUP(B98,CHOE!B96:E96,4,0)</f>
        <v>Current liablilities</v>
      </c>
      <c r="F98" s="94" t="str">
        <f>+VLOOKUP(B98,CHOE!B96:F96,5,0)</f>
        <v>Other liabilities</v>
      </c>
      <c r="G98" s="94" t="str">
        <f>+VLOOKUP(B98,CHOE!B96:G96,6,0)</f>
        <v>Other liabilities</v>
      </c>
      <c r="H98" s="96">
        <v>0</v>
      </c>
      <c r="I98" s="96">
        <v>47545</v>
      </c>
      <c r="J98" s="96">
        <v>0</v>
      </c>
      <c r="K98" s="96">
        <v>0</v>
      </c>
      <c r="L98" s="96">
        <v>0</v>
      </c>
      <c r="M98" s="98">
        <v>47545</v>
      </c>
      <c r="N98" s="99">
        <f t="shared" si="4"/>
        <v>-47545</v>
      </c>
      <c r="O98" s="100">
        <f t="shared" si="5"/>
        <v>-47545</v>
      </c>
    </row>
    <row r="99" spans="2:15" ht="12" x14ac:dyDescent="0.25">
      <c r="B99" s="90" t="s">
        <v>317</v>
      </c>
      <c r="C99" s="82" t="s">
        <v>318</v>
      </c>
      <c r="D99" s="93" t="str">
        <f>+VLOOKUP(B99,CHOE!B97:D97,3,0)</f>
        <v>a</v>
      </c>
      <c r="E99" s="94" t="str">
        <f>+VLOOKUP(B99,CHOE!B97:E97,4,0)</f>
        <v>Currents Assets</v>
      </c>
      <c r="F99" s="94" t="str">
        <f>+VLOOKUP(B99,CHOE!B97:F97,5,0)</f>
        <v>Cash &amp; cash equivalents</v>
      </c>
      <c r="G99" s="94" t="str">
        <f>+VLOOKUP(B99,CHOE!B97:G97,6,0)</f>
        <v>Cash in BGN</v>
      </c>
      <c r="H99" s="96">
        <v>658.28</v>
      </c>
      <c r="I99" s="96">
        <v>0</v>
      </c>
      <c r="J99" s="96">
        <v>98298.05</v>
      </c>
      <c r="K99" s="96">
        <v>92871.34</v>
      </c>
      <c r="L99" s="96">
        <v>6084.99</v>
      </c>
      <c r="M99" s="98">
        <v>0</v>
      </c>
      <c r="N99" s="99">
        <f t="shared" si="4"/>
        <v>658.28</v>
      </c>
      <c r="O99" s="100">
        <f t="shared" si="5"/>
        <v>6084.99</v>
      </c>
    </row>
    <row r="100" spans="2:15" ht="12" x14ac:dyDescent="0.25">
      <c r="B100" s="90" t="s">
        <v>319</v>
      </c>
      <c r="C100" s="82" t="s">
        <v>320</v>
      </c>
      <c r="D100" s="93" t="str">
        <f>+VLOOKUP(B100,CHOE!B98:D98,3,0)</f>
        <v>a</v>
      </c>
      <c r="E100" s="94" t="str">
        <f>+VLOOKUP(B100,CHOE!B98:E98,4,0)</f>
        <v>Currents Assets</v>
      </c>
      <c r="F100" s="94" t="str">
        <f>+VLOOKUP(B100,CHOE!B98:F98,5,0)</f>
        <v>Cash &amp; cash equivalents</v>
      </c>
      <c r="G100" s="94" t="str">
        <f>+VLOOKUP(B100,CHOE!B98:G98,6,0)</f>
        <v>Bank account in BGN</v>
      </c>
      <c r="H100" s="96">
        <v>2166.58</v>
      </c>
      <c r="I100" s="96">
        <v>0</v>
      </c>
      <c r="J100" s="96">
        <v>7985692.9699999997</v>
      </c>
      <c r="K100" s="96">
        <v>7961718.3499999996</v>
      </c>
      <c r="L100" s="96">
        <v>26141.200000000001</v>
      </c>
      <c r="M100" s="98">
        <v>0</v>
      </c>
      <c r="N100" s="99">
        <f t="shared" si="4"/>
        <v>2166.58</v>
      </c>
      <c r="O100" s="100">
        <f t="shared" si="5"/>
        <v>26141.200000000001</v>
      </c>
    </row>
    <row r="101" spans="2:15" ht="12" x14ac:dyDescent="0.25">
      <c r="B101" s="90" t="s">
        <v>321</v>
      </c>
      <c r="C101" s="82" t="s">
        <v>322</v>
      </c>
      <c r="D101" s="93" t="str">
        <f>+VLOOKUP(B101,CHOE!B99:D99,3,0)</f>
        <v>a</v>
      </c>
      <c r="E101" s="94" t="str">
        <f>+VLOOKUP(B101,CHOE!B99:E99,4,0)</f>
        <v>Currents Assets</v>
      </c>
      <c r="F101" s="94" t="str">
        <f>+VLOOKUP(B101,CHOE!B99:F99,5,0)</f>
        <v>Cash &amp; cash equivalents</v>
      </c>
      <c r="G101" s="94" t="str">
        <f>+VLOOKUP(B101,CHOE!B99:G99,6,0)</f>
        <v>Bank account in foreign currency</v>
      </c>
      <c r="H101" s="96">
        <v>2477.56</v>
      </c>
      <c r="I101" s="96">
        <v>0</v>
      </c>
      <c r="J101" s="96">
        <v>11991996.029999999</v>
      </c>
      <c r="K101" s="96">
        <v>11902989.460000001</v>
      </c>
      <c r="L101" s="96">
        <v>91484.13</v>
      </c>
      <c r="M101" s="98">
        <v>0</v>
      </c>
      <c r="N101" s="99">
        <f t="shared" si="4"/>
        <v>2477.56</v>
      </c>
      <c r="O101" s="100">
        <f t="shared" si="5"/>
        <v>91484.13</v>
      </c>
    </row>
    <row r="102" spans="2:15" ht="12" x14ac:dyDescent="0.25">
      <c r="B102" s="90" t="s">
        <v>460</v>
      </c>
      <c r="C102" s="82" t="s">
        <v>323</v>
      </c>
      <c r="D102" s="93">
        <f>+VLOOKUP(B102,CHOE!B100:D100,3,0)</f>
        <v>6</v>
      </c>
      <c r="E102" s="94" t="str">
        <f>+VLOOKUP(B102,CHOE!B100:E100,4,0)</f>
        <v xml:space="preserve">Materials and consumables </v>
      </c>
      <c r="F102" s="94" t="str">
        <f>+VLOOKUP(B102,CHOE!B100:F100,5,0)</f>
        <v xml:space="preserve">Materials and consumables </v>
      </c>
      <c r="G102" s="94" t="str">
        <f>+VLOOKUP(B102,CHOE!B100:G100,6,0)</f>
        <v xml:space="preserve">Materials and consumables </v>
      </c>
      <c r="H102" s="96">
        <v>0</v>
      </c>
      <c r="I102" s="96">
        <v>0</v>
      </c>
      <c r="J102" s="96">
        <v>4448500.03</v>
      </c>
      <c r="K102" s="96">
        <v>4448500.03</v>
      </c>
      <c r="L102" s="96">
        <v>0</v>
      </c>
      <c r="M102" s="98">
        <v>0</v>
      </c>
      <c r="N102" s="99">
        <f t="shared" si="4"/>
        <v>0</v>
      </c>
      <c r="O102" s="100">
        <f t="shared" si="5"/>
        <v>0</v>
      </c>
    </row>
    <row r="103" spans="2:15" ht="12" x14ac:dyDescent="0.25">
      <c r="B103" s="90" t="s">
        <v>461</v>
      </c>
      <c r="C103" s="82" t="s">
        <v>324</v>
      </c>
      <c r="D103" s="93">
        <f>+VLOOKUP(B103,CHOE!B101:D101,3,0)</f>
        <v>6</v>
      </c>
      <c r="E103" s="94" t="str">
        <f>+VLOOKUP(B103,CHOE!B101:E101,4,0)</f>
        <v xml:space="preserve">Materials and consumables </v>
      </c>
      <c r="F103" s="94" t="str">
        <f>+VLOOKUP(B103,CHOE!B101:F101,5,0)</f>
        <v xml:space="preserve">Materials and consumables </v>
      </c>
      <c r="G103" s="94" t="str">
        <f>+VLOOKUP(B103,CHOE!B101:G101,6,0)</f>
        <v xml:space="preserve">Materials and consumables </v>
      </c>
      <c r="H103" s="96">
        <v>0</v>
      </c>
      <c r="I103" s="96">
        <v>0</v>
      </c>
      <c r="J103" s="96">
        <v>126012.95</v>
      </c>
      <c r="K103" s="96">
        <v>126012.95</v>
      </c>
      <c r="L103" s="96">
        <v>0</v>
      </c>
      <c r="M103" s="98">
        <v>0</v>
      </c>
      <c r="N103" s="99">
        <f t="shared" si="4"/>
        <v>0</v>
      </c>
      <c r="O103" s="100">
        <f t="shared" si="5"/>
        <v>0</v>
      </c>
    </row>
    <row r="104" spans="2:15" ht="12" x14ac:dyDescent="0.25">
      <c r="B104" s="90" t="s">
        <v>462</v>
      </c>
      <c r="C104" s="82" t="s">
        <v>325</v>
      </c>
      <c r="D104" s="93">
        <f>+VLOOKUP(B104,CHOE!B102:D102,3,0)</f>
        <v>6</v>
      </c>
      <c r="E104" s="94" t="str">
        <f>+VLOOKUP(B104,CHOE!B102:E102,4,0)</f>
        <v xml:space="preserve">Materials and consumables </v>
      </c>
      <c r="F104" s="94" t="str">
        <f>+VLOOKUP(B104,CHOE!B102:F102,5,0)</f>
        <v xml:space="preserve">Materials and consumables </v>
      </c>
      <c r="G104" s="94" t="str">
        <f>+VLOOKUP(B104,CHOE!B102:G102,6,0)</f>
        <v xml:space="preserve">Materials and consumables </v>
      </c>
      <c r="H104" s="96">
        <v>0</v>
      </c>
      <c r="I104" s="96">
        <v>0</v>
      </c>
      <c r="J104" s="96">
        <v>69725.490000000005</v>
      </c>
      <c r="K104" s="96">
        <v>69725.490000000005</v>
      </c>
      <c r="L104" s="96">
        <v>0</v>
      </c>
      <c r="M104" s="98">
        <v>0</v>
      </c>
      <c r="N104" s="99">
        <f t="shared" si="4"/>
        <v>0</v>
      </c>
      <c r="O104" s="100">
        <f t="shared" si="5"/>
        <v>0</v>
      </c>
    </row>
    <row r="105" spans="2:15" ht="12" x14ac:dyDescent="0.25">
      <c r="B105" s="90" t="s">
        <v>463</v>
      </c>
      <c r="C105" s="82" t="s">
        <v>326</v>
      </c>
      <c r="D105" s="93">
        <f>+VLOOKUP(B105,CHOE!B103:D103,3,0)</f>
        <v>6</v>
      </c>
      <c r="E105" s="94" t="str">
        <f>+VLOOKUP(B105,CHOE!B103:E103,4,0)</f>
        <v xml:space="preserve">Materials and consumables </v>
      </c>
      <c r="F105" s="94" t="str">
        <f>+VLOOKUP(B105,CHOE!B103:F103,5,0)</f>
        <v xml:space="preserve">Materials and consumables </v>
      </c>
      <c r="G105" s="94" t="str">
        <f>+VLOOKUP(B105,CHOE!B103:G103,6,0)</f>
        <v xml:space="preserve">Materials and consumables </v>
      </c>
      <c r="H105" s="96">
        <v>0</v>
      </c>
      <c r="I105" s="96">
        <v>0</v>
      </c>
      <c r="J105" s="96">
        <v>651.07000000000005</v>
      </c>
      <c r="K105" s="96">
        <v>651.07000000000005</v>
      </c>
      <c r="L105" s="96">
        <v>0</v>
      </c>
      <c r="M105" s="98">
        <v>0</v>
      </c>
      <c r="N105" s="99">
        <f t="shared" si="4"/>
        <v>0</v>
      </c>
      <c r="O105" s="100">
        <f t="shared" si="5"/>
        <v>0</v>
      </c>
    </row>
    <row r="106" spans="2:15" ht="12" x14ac:dyDescent="0.25">
      <c r="B106" s="90" t="s">
        <v>464</v>
      </c>
      <c r="C106" s="82" t="s">
        <v>327</v>
      </c>
      <c r="D106" s="93">
        <f>+VLOOKUP(B106,CHOE!B104:D104,3,0)</f>
        <v>6</v>
      </c>
      <c r="E106" s="94" t="str">
        <f>+VLOOKUP(B106,CHOE!B104:E104,4,0)</f>
        <v xml:space="preserve">Materials and consumables </v>
      </c>
      <c r="F106" s="94" t="str">
        <f>+VLOOKUP(B106,CHOE!B104:F104,5,0)</f>
        <v xml:space="preserve">Materials and consumables </v>
      </c>
      <c r="G106" s="94" t="str">
        <f>+VLOOKUP(B106,CHOE!B104:G104,6,0)</f>
        <v xml:space="preserve">Materials and consumables </v>
      </c>
      <c r="H106" s="96">
        <v>0</v>
      </c>
      <c r="I106" s="96">
        <v>0</v>
      </c>
      <c r="J106" s="96">
        <v>2741.75</v>
      </c>
      <c r="K106" s="96">
        <v>2741.75</v>
      </c>
      <c r="L106" s="96">
        <v>0</v>
      </c>
      <c r="M106" s="98">
        <v>0</v>
      </c>
      <c r="N106" s="99">
        <f t="shared" si="4"/>
        <v>0</v>
      </c>
      <c r="O106" s="100">
        <f t="shared" si="5"/>
        <v>0</v>
      </c>
    </row>
    <row r="107" spans="2:15" ht="12" x14ac:dyDescent="0.25">
      <c r="B107" s="90" t="s">
        <v>465</v>
      </c>
      <c r="C107" s="82" t="s">
        <v>328</v>
      </c>
      <c r="D107" s="93">
        <f>+VLOOKUP(B107,CHOE!B105:D105,3,0)</f>
        <v>6</v>
      </c>
      <c r="E107" s="94" t="str">
        <f>+VLOOKUP(B107,CHOE!B105:E105,4,0)</f>
        <v xml:space="preserve">Materials and consumables </v>
      </c>
      <c r="F107" s="94" t="str">
        <f>+VLOOKUP(B107,CHOE!B105:F105,5,0)</f>
        <v xml:space="preserve">Materials and consumables </v>
      </c>
      <c r="G107" s="94" t="str">
        <f>+VLOOKUP(B107,CHOE!B105:G105,6,0)</f>
        <v xml:space="preserve">Materials and consumables </v>
      </c>
      <c r="H107" s="96">
        <v>0</v>
      </c>
      <c r="I107" s="96">
        <v>0</v>
      </c>
      <c r="J107" s="96">
        <v>3679.08</v>
      </c>
      <c r="K107" s="96">
        <v>3679.08</v>
      </c>
      <c r="L107" s="96">
        <v>0</v>
      </c>
      <c r="M107" s="98">
        <v>0</v>
      </c>
      <c r="N107" s="99">
        <f t="shared" si="4"/>
        <v>0</v>
      </c>
      <c r="O107" s="100">
        <f t="shared" si="5"/>
        <v>0</v>
      </c>
    </row>
    <row r="108" spans="2:15" ht="12" x14ac:dyDescent="0.25">
      <c r="B108" s="90" t="s">
        <v>466</v>
      </c>
      <c r="C108" s="82" t="s">
        <v>329</v>
      </c>
      <c r="D108" s="93">
        <f>+VLOOKUP(B108,CHOE!B106:D106,3,0)</f>
        <v>6</v>
      </c>
      <c r="E108" s="94" t="str">
        <f>+VLOOKUP(B108,CHOE!B106:E106,4,0)</f>
        <v xml:space="preserve">Materials and consumables </v>
      </c>
      <c r="F108" s="94" t="str">
        <f>+VLOOKUP(B108,CHOE!B106:F106,5,0)</f>
        <v xml:space="preserve">Materials and consumables </v>
      </c>
      <c r="G108" s="94" t="str">
        <f>+VLOOKUP(B108,CHOE!B106:G106,6,0)</f>
        <v xml:space="preserve">Materials and consumables </v>
      </c>
      <c r="H108" s="96">
        <v>0</v>
      </c>
      <c r="I108" s="96">
        <v>0</v>
      </c>
      <c r="J108" s="96">
        <v>75231.39</v>
      </c>
      <c r="K108" s="96">
        <v>75231.39</v>
      </c>
      <c r="L108" s="96">
        <v>0</v>
      </c>
      <c r="M108" s="98">
        <v>0</v>
      </c>
      <c r="N108" s="99">
        <f t="shared" si="4"/>
        <v>0</v>
      </c>
      <c r="O108" s="100">
        <f t="shared" si="5"/>
        <v>0</v>
      </c>
    </row>
    <row r="109" spans="2:15" ht="12" x14ac:dyDescent="0.25">
      <c r="B109" s="90" t="s">
        <v>467</v>
      </c>
      <c r="C109" s="82" t="s">
        <v>330</v>
      </c>
      <c r="D109" s="93">
        <f>+VLOOKUP(B109,CHOE!B107:D107,3,0)</f>
        <v>6</v>
      </c>
      <c r="E109" s="94" t="str">
        <f>+VLOOKUP(B109,CHOE!B107:E107,4,0)</f>
        <v>External services</v>
      </c>
      <c r="F109" s="94" t="str">
        <f>+VLOOKUP(B109,CHOE!B107:F107,5,0)</f>
        <v>External services</v>
      </c>
      <c r="G109" s="94" t="str">
        <f>+VLOOKUP(B109,CHOE!B107:G107,6,0)</f>
        <v>External services</v>
      </c>
      <c r="H109" s="96">
        <v>0</v>
      </c>
      <c r="I109" s="96">
        <v>0</v>
      </c>
      <c r="J109" s="96">
        <v>35597.65</v>
      </c>
      <c r="K109" s="96">
        <v>35597.65</v>
      </c>
      <c r="L109" s="96">
        <v>0</v>
      </c>
      <c r="M109" s="98">
        <v>0</v>
      </c>
      <c r="N109" s="99">
        <f t="shared" si="4"/>
        <v>0</v>
      </c>
      <c r="O109" s="100">
        <f t="shared" si="5"/>
        <v>0</v>
      </c>
    </row>
    <row r="110" spans="2:15" ht="12" x14ac:dyDescent="0.25">
      <c r="B110" s="90" t="s">
        <v>468</v>
      </c>
      <c r="C110" s="82" t="s">
        <v>331</v>
      </c>
      <c r="D110" s="93">
        <f>+VLOOKUP(B110,CHOE!B108:D108,3,0)</f>
        <v>6</v>
      </c>
      <c r="E110" s="94" t="str">
        <f>+VLOOKUP(B110,CHOE!B108:E108,4,0)</f>
        <v>External services</v>
      </c>
      <c r="F110" s="94" t="str">
        <f>+VLOOKUP(B110,CHOE!B108:F108,5,0)</f>
        <v>External services</v>
      </c>
      <c r="G110" s="94" t="str">
        <f>+VLOOKUP(B110,CHOE!B108:G108,6,0)</f>
        <v>External services</v>
      </c>
      <c r="H110" s="96">
        <v>0</v>
      </c>
      <c r="I110" s="96">
        <v>0</v>
      </c>
      <c r="J110" s="96">
        <v>5985.98</v>
      </c>
      <c r="K110" s="96">
        <v>5985.98</v>
      </c>
      <c r="L110" s="96">
        <v>0</v>
      </c>
      <c r="M110" s="98">
        <v>0</v>
      </c>
      <c r="N110" s="99">
        <f t="shared" si="4"/>
        <v>0</v>
      </c>
      <c r="O110" s="100">
        <f t="shared" si="5"/>
        <v>0</v>
      </c>
    </row>
    <row r="111" spans="2:15" ht="12" x14ac:dyDescent="0.25">
      <c r="B111" s="90" t="s">
        <v>469</v>
      </c>
      <c r="C111" s="82" t="s">
        <v>332</v>
      </c>
      <c r="D111" s="93">
        <f>+VLOOKUP(B111,CHOE!B109:D109,3,0)</f>
        <v>6</v>
      </c>
      <c r="E111" s="94" t="str">
        <f>+VLOOKUP(B111,CHOE!B109:E109,4,0)</f>
        <v>External services</v>
      </c>
      <c r="F111" s="94" t="str">
        <f>+VLOOKUP(B111,CHOE!B109:F109,5,0)</f>
        <v>External services</v>
      </c>
      <c r="G111" s="94" t="str">
        <f>+VLOOKUP(B111,CHOE!B109:G109,6,0)</f>
        <v>External services</v>
      </c>
      <c r="H111" s="96">
        <v>0</v>
      </c>
      <c r="I111" s="96">
        <v>0</v>
      </c>
      <c r="J111" s="96">
        <v>11133.79</v>
      </c>
      <c r="K111" s="96">
        <v>11133.79</v>
      </c>
      <c r="L111" s="96">
        <v>0</v>
      </c>
      <c r="M111" s="98">
        <v>0</v>
      </c>
      <c r="N111" s="99">
        <f t="shared" si="4"/>
        <v>0</v>
      </c>
      <c r="O111" s="100">
        <f t="shared" si="5"/>
        <v>0</v>
      </c>
    </row>
    <row r="112" spans="2:15" ht="12" x14ac:dyDescent="0.25">
      <c r="B112" s="90" t="s">
        <v>470</v>
      </c>
      <c r="C112" s="82" t="s">
        <v>333</v>
      </c>
      <c r="D112" s="93">
        <f>+VLOOKUP(B112,CHOE!B110:D110,3,0)</f>
        <v>6</v>
      </c>
      <c r="E112" s="94" t="str">
        <f>+VLOOKUP(B112,CHOE!B110:E110,4,0)</f>
        <v>External services</v>
      </c>
      <c r="F112" s="94" t="str">
        <f>+VLOOKUP(B112,CHOE!B110:F110,5,0)</f>
        <v>External services</v>
      </c>
      <c r="G112" s="94" t="str">
        <f>+VLOOKUP(B112,CHOE!B110:G110,6,0)</f>
        <v>External services</v>
      </c>
      <c r="H112" s="96">
        <v>0</v>
      </c>
      <c r="I112" s="96">
        <v>0</v>
      </c>
      <c r="J112" s="96">
        <v>18473.240000000002</v>
      </c>
      <c r="K112" s="96">
        <v>18473.240000000002</v>
      </c>
      <c r="L112" s="96">
        <v>0</v>
      </c>
      <c r="M112" s="98">
        <v>0</v>
      </c>
      <c r="N112" s="99">
        <f t="shared" si="4"/>
        <v>0</v>
      </c>
      <c r="O112" s="100">
        <f t="shared" si="5"/>
        <v>0</v>
      </c>
    </row>
    <row r="113" spans="2:15" ht="12" x14ac:dyDescent="0.25">
      <c r="B113" s="90" t="s">
        <v>471</v>
      </c>
      <c r="C113" s="82" t="s">
        <v>334</v>
      </c>
      <c r="D113" s="93">
        <f>+VLOOKUP(B113,CHOE!B111:D111,3,0)</f>
        <v>6</v>
      </c>
      <c r="E113" s="94" t="str">
        <f>+VLOOKUP(B113,CHOE!B111:E111,4,0)</f>
        <v>External services</v>
      </c>
      <c r="F113" s="94" t="str">
        <f>+VLOOKUP(B113,CHOE!B111:F111,5,0)</f>
        <v>External services</v>
      </c>
      <c r="G113" s="94" t="str">
        <f>+VLOOKUP(B113,CHOE!B111:G111,6,0)</f>
        <v>External services</v>
      </c>
      <c r="H113" s="96">
        <v>0</v>
      </c>
      <c r="I113" s="96">
        <v>0</v>
      </c>
      <c r="J113" s="96">
        <v>7163.85</v>
      </c>
      <c r="K113" s="96">
        <v>7163.85</v>
      </c>
      <c r="L113" s="96">
        <v>0</v>
      </c>
      <c r="M113" s="98">
        <v>0</v>
      </c>
      <c r="N113" s="99">
        <f t="shared" si="4"/>
        <v>0</v>
      </c>
      <c r="O113" s="100">
        <f t="shared" si="5"/>
        <v>0</v>
      </c>
    </row>
    <row r="114" spans="2:15" ht="12" x14ac:dyDescent="0.25">
      <c r="B114" s="90" t="s">
        <v>472</v>
      </c>
      <c r="C114" s="82" t="s">
        <v>335</v>
      </c>
      <c r="D114" s="93">
        <f>+VLOOKUP(B114,CHOE!B112:D112,3,0)</f>
        <v>6</v>
      </c>
      <c r="E114" s="94" t="str">
        <f>+VLOOKUP(B114,CHOE!B112:E112,4,0)</f>
        <v>External services</v>
      </c>
      <c r="F114" s="94" t="str">
        <f>+VLOOKUP(B114,CHOE!B112:F112,5,0)</f>
        <v>External services</v>
      </c>
      <c r="G114" s="94" t="str">
        <f>+VLOOKUP(B114,CHOE!B112:G112,6,0)</f>
        <v>External services</v>
      </c>
      <c r="H114" s="96">
        <v>0</v>
      </c>
      <c r="I114" s="96">
        <v>0</v>
      </c>
      <c r="J114" s="96">
        <v>276609.46000000002</v>
      </c>
      <c r="K114" s="96">
        <v>276609.46000000002</v>
      </c>
      <c r="L114" s="96">
        <v>0</v>
      </c>
      <c r="M114" s="98">
        <v>0</v>
      </c>
      <c r="N114" s="99">
        <f t="shared" si="4"/>
        <v>0</v>
      </c>
      <c r="O114" s="100">
        <f t="shared" si="5"/>
        <v>0</v>
      </c>
    </row>
    <row r="115" spans="2:15" ht="12" x14ac:dyDescent="0.25">
      <c r="B115" s="90" t="s">
        <v>473</v>
      </c>
      <c r="C115" s="82" t="s">
        <v>336</v>
      </c>
      <c r="D115" s="93">
        <f>+VLOOKUP(B115,CHOE!B113:D113,3,0)</f>
        <v>6</v>
      </c>
      <c r="E115" s="94" t="str">
        <f>+VLOOKUP(B115,CHOE!B113:E113,4,0)</f>
        <v>External services</v>
      </c>
      <c r="F115" s="94" t="str">
        <f>+VLOOKUP(B115,CHOE!B113:F113,5,0)</f>
        <v>External services</v>
      </c>
      <c r="G115" s="94" t="str">
        <f>+VLOOKUP(B115,CHOE!B113:G113,6,0)</f>
        <v>External services</v>
      </c>
      <c r="H115" s="96">
        <v>0</v>
      </c>
      <c r="I115" s="96">
        <v>0</v>
      </c>
      <c r="J115" s="96">
        <v>19524.77</v>
      </c>
      <c r="K115" s="96">
        <v>19524.77</v>
      </c>
      <c r="L115" s="96">
        <v>0</v>
      </c>
      <c r="M115" s="98">
        <v>0</v>
      </c>
      <c r="N115" s="99">
        <f t="shared" si="4"/>
        <v>0</v>
      </c>
      <c r="O115" s="100">
        <f t="shared" si="5"/>
        <v>0</v>
      </c>
    </row>
    <row r="116" spans="2:15" ht="12" x14ac:dyDescent="0.25">
      <c r="B116" s="90" t="s">
        <v>474</v>
      </c>
      <c r="C116" s="82" t="s">
        <v>337</v>
      </c>
      <c r="D116" s="93">
        <f>+VLOOKUP(B116,CHOE!B114:D114,3,0)</f>
        <v>6</v>
      </c>
      <c r="E116" s="94" t="str">
        <f>+VLOOKUP(B116,CHOE!B114:E114,4,0)</f>
        <v>External services</v>
      </c>
      <c r="F116" s="94" t="str">
        <f>+VLOOKUP(B116,CHOE!B114:F114,5,0)</f>
        <v>External services</v>
      </c>
      <c r="G116" s="94" t="str">
        <f>+VLOOKUP(B116,CHOE!B114:G114,6,0)</f>
        <v>External services</v>
      </c>
      <c r="H116" s="96">
        <v>0</v>
      </c>
      <c r="I116" s="96">
        <v>0</v>
      </c>
      <c r="J116" s="96">
        <v>516.62</v>
      </c>
      <c r="K116" s="96">
        <v>516.62</v>
      </c>
      <c r="L116" s="96">
        <v>0</v>
      </c>
      <c r="M116" s="98">
        <v>0</v>
      </c>
      <c r="N116" s="99">
        <f t="shared" si="4"/>
        <v>0</v>
      </c>
      <c r="O116" s="100">
        <f t="shared" si="5"/>
        <v>0</v>
      </c>
    </row>
    <row r="117" spans="2:15" ht="12" x14ac:dyDescent="0.25">
      <c r="B117" s="90" t="s">
        <v>475</v>
      </c>
      <c r="C117" s="82" t="s">
        <v>329</v>
      </c>
      <c r="D117" s="93">
        <f>+VLOOKUP(B117,CHOE!B115:D115,3,0)</f>
        <v>6</v>
      </c>
      <c r="E117" s="94" t="str">
        <f>+VLOOKUP(B117,CHOE!B115:E115,4,0)</f>
        <v>External services</v>
      </c>
      <c r="F117" s="94" t="str">
        <f>+VLOOKUP(B117,CHOE!B115:F115,5,0)</f>
        <v>External services</v>
      </c>
      <c r="G117" s="94" t="str">
        <f>+VLOOKUP(B117,CHOE!B115:G115,6,0)</f>
        <v>External services</v>
      </c>
      <c r="H117" s="96">
        <v>0</v>
      </c>
      <c r="I117" s="96">
        <v>0</v>
      </c>
      <c r="J117" s="96">
        <v>228336.06</v>
      </c>
      <c r="K117" s="96">
        <v>228336.06</v>
      </c>
      <c r="L117" s="96">
        <v>0</v>
      </c>
      <c r="M117" s="98">
        <v>0</v>
      </c>
      <c r="N117" s="99">
        <f t="shared" si="4"/>
        <v>0</v>
      </c>
      <c r="O117" s="100">
        <f t="shared" si="5"/>
        <v>0</v>
      </c>
    </row>
    <row r="118" spans="2:15" ht="12" x14ac:dyDescent="0.25">
      <c r="B118" s="90" t="s">
        <v>476</v>
      </c>
      <c r="C118" s="82" t="s">
        <v>338</v>
      </c>
      <c r="D118" s="93">
        <f>+VLOOKUP(B118,CHOE!B116:D116,3,0)</f>
        <v>6</v>
      </c>
      <c r="E118" s="94" t="str">
        <f>+VLOOKUP(B118,CHOE!B116:E116,4,0)</f>
        <v>Depreciation and amortization costs</v>
      </c>
      <c r="F118" s="94" t="str">
        <f>+VLOOKUP(B118,CHOE!B116:F116,5,0)</f>
        <v>Depreciation and amortization costs</v>
      </c>
      <c r="G118" s="94" t="str">
        <f>+VLOOKUP(B118,CHOE!B116:G116,6,0)</f>
        <v>Depreciation and amortization costs</v>
      </c>
      <c r="H118" s="96">
        <v>0</v>
      </c>
      <c r="I118" s="96">
        <v>0</v>
      </c>
      <c r="J118" s="96">
        <v>553168.75</v>
      </c>
      <c r="K118" s="96">
        <v>553168.75</v>
      </c>
      <c r="L118" s="96">
        <v>0</v>
      </c>
      <c r="M118" s="98">
        <v>0</v>
      </c>
      <c r="N118" s="99">
        <f t="shared" si="4"/>
        <v>0</v>
      </c>
      <c r="O118" s="100">
        <f t="shared" si="5"/>
        <v>0</v>
      </c>
    </row>
    <row r="119" spans="2:15" ht="12" x14ac:dyDescent="0.25">
      <c r="B119" s="90" t="s">
        <v>477</v>
      </c>
      <c r="C119" s="82" t="s">
        <v>339</v>
      </c>
      <c r="D119" s="93">
        <f>+VLOOKUP(B119,CHOE!B117:D117,3,0)</f>
        <v>6</v>
      </c>
      <c r="E119" s="94" t="str">
        <f>+VLOOKUP(B119,CHOE!B117:E117,4,0)</f>
        <v>Depreciation and amortization costs</v>
      </c>
      <c r="F119" s="94" t="str">
        <f>+VLOOKUP(B119,CHOE!B117:F117,5,0)</f>
        <v>Depreciation and amortization costs</v>
      </c>
      <c r="G119" s="94" t="str">
        <f>+VLOOKUP(B119,CHOE!B117:G117,6,0)</f>
        <v>Depreciation and amortization costs</v>
      </c>
      <c r="H119" s="96">
        <v>0</v>
      </c>
      <c r="I119" s="96">
        <v>0</v>
      </c>
      <c r="J119" s="96">
        <v>0</v>
      </c>
      <c r="K119" s="96">
        <v>0</v>
      </c>
      <c r="L119" s="96">
        <v>0</v>
      </c>
      <c r="M119" s="98">
        <v>0</v>
      </c>
      <c r="N119" s="99">
        <f t="shared" si="4"/>
        <v>0</v>
      </c>
      <c r="O119" s="100">
        <f t="shared" si="5"/>
        <v>0</v>
      </c>
    </row>
    <row r="120" spans="2:15" s="86" customFormat="1" ht="12" x14ac:dyDescent="0.25">
      <c r="B120" s="104" t="s">
        <v>478</v>
      </c>
      <c r="C120" s="86" t="s">
        <v>340</v>
      </c>
      <c r="D120" s="93">
        <f>+VLOOKUP(B120,CHOE!B118:D118,3,0)</f>
        <v>6</v>
      </c>
      <c r="E120" s="94" t="str">
        <f>+VLOOKUP(B120,CHOE!B118:E118,4,0)</f>
        <v>Payroll and social expenses</v>
      </c>
      <c r="F120" s="94" t="str">
        <f>+VLOOKUP(B120,CHOE!B118:F118,5,0)</f>
        <v>Payroll and social expenses</v>
      </c>
      <c r="G120" s="94" t="str">
        <f>+VLOOKUP(B120,CHOE!B118:G118,6,0)</f>
        <v>Salaries</v>
      </c>
      <c r="H120" s="106">
        <v>0</v>
      </c>
      <c r="I120" s="106">
        <v>0</v>
      </c>
      <c r="J120" s="106">
        <v>1754298.12</v>
      </c>
      <c r="K120" s="106">
        <v>1754298.12</v>
      </c>
      <c r="L120" s="106">
        <v>0</v>
      </c>
      <c r="M120" s="111">
        <v>0</v>
      </c>
      <c r="N120" s="107">
        <f t="shared" si="4"/>
        <v>0</v>
      </c>
      <c r="O120" s="108">
        <f t="shared" si="5"/>
        <v>0</v>
      </c>
    </row>
    <row r="121" spans="2:15" s="86" customFormat="1" ht="12" x14ac:dyDescent="0.25">
      <c r="B121" s="104" t="s">
        <v>479</v>
      </c>
      <c r="C121" s="86" t="s">
        <v>341</v>
      </c>
      <c r="D121" s="93">
        <f>+VLOOKUP(B121,CHOE!B119:D119,3,0)</f>
        <v>6</v>
      </c>
      <c r="E121" s="94" t="str">
        <f>+VLOOKUP(B121,CHOE!B119:E119,4,0)</f>
        <v>Payroll and social expenses</v>
      </c>
      <c r="F121" s="94" t="str">
        <f>+VLOOKUP(B121,CHOE!B119:F119,5,0)</f>
        <v>Payroll and social expenses</v>
      </c>
      <c r="G121" s="94" t="str">
        <f>+VLOOKUP(B121,CHOE!B119:G119,6,0)</f>
        <v>Salaries</v>
      </c>
      <c r="H121" s="106">
        <v>0</v>
      </c>
      <c r="I121" s="106">
        <v>0</v>
      </c>
      <c r="J121" s="106">
        <v>4432.3599999999997</v>
      </c>
      <c r="K121" s="106">
        <v>4432.3599999999997</v>
      </c>
      <c r="L121" s="106">
        <v>0</v>
      </c>
      <c r="M121" s="111">
        <v>0</v>
      </c>
      <c r="N121" s="107">
        <f t="shared" si="4"/>
        <v>0</v>
      </c>
      <c r="O121" s="108">
        <f t="shared" si="5"/>
        <v>0</v>
      </c>
    </row>
    <row r="122" spans="2:15" s="86" customFormat="1" ht="12" x14ac:dyDescent="0.25">
      <c r="B122" s="104" t="s">
        <v>480</v>
      </c>
      <c r="C122" s="86" t="s">
        <v>342</v>
      </c>
      <c r="D122" s="93">
        <f>+VLOOKUP(B122,CHOE!B120:D120,3,0)</f>
        <v>6</v>
      </c>
      <c r="E122" s="94" t="str">
        <f>+VLOOKUP(B122,CHOE!B120:E120,4,0)</f>
        <v>Payroll and social expenses</v>
      </c>
      <c r="F122" s="94" t="str">
        <f>+VLOOKUP(B122,CHOE!B120:F120,5,0)</f>
        <v>Payroll and social expenses</v>
      </c>
      <c r="G122" s="94" t="str">
        <f>+VLOOKUP(B122,CHOE!B120:G120,6,0)</f>
        <v>Salaries</v>
      </c>
      <c r="H122" s="106">
        <v>0</v>
      </c>
      <c r="I122" s="106">
        <v>0</v>
      </c>
      <c r="J122" s="106">
        <v>0</v>
      </c>
      <c r="K122" s="106">
        <v>0</v>
      </c>
      <c r="L122" s="106">
        <v>0</v>
      </c>
      <c r="M122" s="111">
        <v>0</v>
      </c>
      <c r="N122" s="107">
        <f t="shared" si="4"/>
        <v>0</v>
      </c>
      <c r="O122" s="108">
        <f t="shared" si="5"/>
        <v>0</v>
      </c>
    </row>
    <row r="123" spans="2:15" s="86" customFormat="1" ht="12" x14ac:dyDescent="0.25">
      <c r="B123" s="104" t="s">
        <v>481</v>
      </c>
      <c r="C123" s="86" t="s">
        <v>343</v>
      </c>
      <c r="D123" s="93">
        <f>+VLOOKUP(B123,CHOE!B121:D121,3,0)</f>
        <v>6</v>
      </c>
      <c r="E123" s="94" t="str">
        <f>+VLOOKUP(B123,CHOE!B121:E121,4,0)</f>
        <v>Payroll and social expenses</v>
      </c>
      <c r="F123" s="94" t="str">
        <f>+VLOOKUP(B123,CHOE!B121:F121,5,0)</f>
        <v>Payroll and social expenses</v>
      </c>
      <c r="G123" s="94" t="str">
        <f>+VLOOKUP(B123,CHOE!B121:G121,6,0)</f>
        <v>Social security contributions</v>
      </c>
      <c r="H123" s="106">
        <v>0</v>
      </c>
      <c r="I123" s="106">
        <v>0</v>
      </c>
      <c r="J123" s="106">
        <v>144587.65</v>
      </c>
      <c r="K123" s="106">
        <v>144587.65</v>
      </c>
      <c r="L123" s="106">
        <v>0</v>
      </c>
      <c r="M123" s="111">
        <v>0</v>
      </c>
      <c r="N123" s="107">
        <f t="shared" si="4"/>
        <v>0</v>
      </c>
      <c r="O123" s="108">
        <f t="shared" si="5"/>
        <v>0</v>
      </c>
    </row>
    <row r="124" spans="2:15" s="86" customFormat="1" ht="12" x14ac:dyDescent="0.25">
      <c r="B124" s="104" t="s">
        <v>482</v>
      </c>
      <c r="C124" s="86" t="s">
        <v>303</v>
      </c>
      <c r="D124" s="93">
        <f>+VLOOKUP(B124,CHOE!B122:D122,3,0)</f>
        <v>6</v>
      </c>
      <c r="E124" s="94" t="str">
        <f>+VLOOKUP(B124,CHOE!B122:E122,4,0)</f>
        <v>Payroll and social expenses</v>
      </c>
      <c r="F124" s="94" t="str">
        <f>+VLOOKUP(B124,CHOE!B122:F122,5,0)</f>
        <v>Payroll and social expenses</v>
      </c>
      <c r="G124" s="94" t="str">
        <f>+VLOOKUP(B124,CHOE!B122:G122,6,0)</f>
        <v>Social security contributions</v>
      </c>
      <c r="H124" s="106">
        <v>0</v>
      </c>
      <c r="I124" s="106">
        <v>0</v>
      </c>
      <c r="J124" s="106">
        <v>15181.29</v>
      </c>
      <c r="K124" s="106">
        <v>15181.29</v>
      </c>
      <c r="L124" s="106">
        <v>0</v>
      </c>
      <c r="M124" s="106">
        <v>0</v>
      </c>
      <c r="N124" s="107">
        <f t="shared" si="4"/>
        <v>0</v>
      </c>
      <c r="O124" s="108">
        <f t="shared" si="5"/>
        <v>0</v>
      </c>
    </row>
    <row r="125" spans="2:15" s="86" customFormat="1" ht="12" x14ac:dyDescent="0.25">
      <c r="B125" s="104" t="s">
        <v>483</v>
      </c>
      <c r="C125" s="86" t="s">
        <v>344</v>
      </c>
      <c r="D125" s="93">
        <f>+VLOOKUP(B125,CHOE!B123:D123,3,0)</f>
        <v>6</v>
      </c>
      <c r="E125" s="94" t="str">
        <f>+VLOOKUP(B125,CHOE!B123:E123,4,0)</f>
        <v>Payroll and social expenses</v>
      </c>
      <c r="F125" s="94" t="str">
        <f>+VLOOKUP(B125,CHOE!B123:F123,5,0)</f>
        <v>Payroll and social expenses</v>
      </c>
      <c r="G125" s="94" t="str">
        <f>+VLOOKUP(B125,CHOE!B123:G123,6,0)</f>
        <v>Social security contributions</v>
      </c>
      <c r="H125" s="106">
        <v>0</v>
      </c>
      <c r="I125" s="106">
        <v>0</v>
      </c>
      <c r="J125" s="106">
        <v>35421.94</v>
      </c>
      <c r="K125" s="106">
        <v>35421.94</v>
      </c>
      <c r="L125" s="106">
        <v>0</v>
      </c>
      <c r="M125" s="111">
        <v>0</v>
      </c>
      <c r="N125" s="107">
        <f t="shared" si="4"/>
        <v>0</v>
      </c>
      <c r="O125" s="108">
        <f t="shared" si="5"/>
        <v>0</v>
      </c>
    </row>
    <row r="126" spans="2:15" s="86" customFormat="1" ht="12" x14ac:dyDescent="0.25">
      <c r="B126" s="104" t="s">
        <v>484</v>
      </c>
      <c r="C126" s="86" t="s">
        <v>345</v>
      </c>
      <c r="D126" s="93">
        <f>+VLOOKUP(B126,CHOE!B124:D124,3,0)</f>
        <v>6</v>
      </c>
      <c r="E126" s="94" t="str">
        <f>+VLOOKUP(B126,CHOE!B124:E124,4,0)</f>
        <v>Payroll and social expenses</v>
      </c>
      <c r="F126" s="94" t="str">
        <f>+VLOOKUP(B126,CHOE!B124:F124,5,0)</f>
        <v>Payroll and social expenses</v>
      </c>
      <c r="G126" s="94" t="str">
        <f>+VLOOKUP(B126,CHOE!B124:G124,6,0)</f>
        <v>Social security contributions</v>
      </c>
      <c r="H126" s="106">
        <v>0</v>
      </c>
      <c r="I126" s="106">
        <v>0</v>
      </c>
      <c r="J126" s="106">
        <v>10120.34</v>
      </c>
      <c r="K126" s="106">
        <v>10120.34</v>
      </c>
      <c r="L126" s="106">
        <v>0</v>
      </c>
      <c r="M126" s="111">
        <v>0</v>
      </c>
      <c r="N126" s="107">
        <f t="shared" si="4"/>
        <v>0</v>
      </c>
      <c r="O126" s="108">
        <f t="shared" si="5"/>
        <v>0</v>
      </c>
    </row>
    <row r="127" spans="2:15" s="86" customFormat="1" ht="12" x14ac:dyDescent="0.25">
      <c r="B127" s="104" t="s">
        <v>485</v>
      </c>
      <c r="C127" s="86" t="s">
        <v>346</v>
      </c>
      <c r="D127" s="93">
        <f>+VLOOKUP(B127,CHOE!B125:D125,3,0)</f>
        <v>6</v>
      </c>
      <c r="E127" s="94" t="str">
        <f>+VLOOKUP(B127,CHOE!B125:E125,4,0)</f>
        <v>Payroll and social expenses</v>
      </c>
      <c r="F127" s="94" t="str">
        <f>+VLOOKUP(B127,CHOE!B125:F125,5,0)</f>
        <v>Payroll and social expenses</v>
      </c>
      <c r="G127" s="94" t="str">
        <f>+VLOOKUP(B127,CHOE!B125:G125,6,0)</f>
        <v>Social security contributions</v>
      </c>
      <c r="H127" s="106">
        <v>0</v>
      </c>
      <c r="I127" s="106">
        <v>0</v>
      </c>
      <c r="J127" s="106">
        <v>74796.02</v>
      </c>
      <c r="K127" s="106">
        <v>74796.02</v>
      </c>
      <c r="L127" s="106">
        <v>0</v>
      </c>
      <c r="M127" s="111">
        <v>0</v>
      </c>
      <c r="N127" s="107">
        <f t="shared" si="4"/>
        <v>0</v>
      </c>
      <c r="O127" s="108">
        <f t="shared" si="5"/>
        <v>0</v>
      </c>
    </row>
    <row r="128" spans="2:15" s="86" customFormat="1" ht="12" x14ac:dyDescent="0.25">
      <c r="B128" s="104" t="s">
        <v>486</v>
      </c>
      <c r="C128" s="86" t="s">
        <v>347</v>
      </c>
      <c r="D128" s="93">
        <f>+VLOOKUP(B128,CHOE!B126:D126,3,0)</f>
        <v>6</v>
      </c>
      <c r="E128" s="94" t="str">
        <f>+VLOOKUP(B128,CHOE!B126:E126,4,0)</f>
        <v>Payroll and social expenses</v>
      </c>
      <c r="F128" s="94" t="str">
        <f>+VLOOKUP(B128,CHOE!B126:F126,5,0)</f>
        <v>Payroll and social expenses</v>
      </c>
      <c r="G128" s="94" t="str">
        <f>+VLOOKUP(B128,CHOE!B126:G126,6,0)</f>
        <v>Social security contributions</v>
      </c>
      <c r="H128" s="106">
        <v>0</v>
      </c>
      <c r="I128" s="106">
        <v>0</v>
      </c>
      <c r="J128" s="106">
        <v>49349.66</v>
      </c>
      <c r="K128" s="106">
        <v>49349.66</v>
      </c>
      <c r="L128" s="106">
        <v>0</v>
      </c>
      <c r="M128" s="111">
        <v>0</v>
      </c>
      <c r="N128" s="107">
        <f t="shared" si="4"/>
        <v>0</v>
      </c>
      <c r="O128" s="108">
        <f t="shared" si="5"/>
        <v>0</v>
      </c>
    </row>
    <row r="129" spans="2:15" s="86" customFormat="1" ht="12" x14ac:dyDescent="0.25">
      <c r="B129" s="104" t="s">
        <v>487</v>
      </c>
      <c r="C129" s="86" t="s">
        <v>308</v>
      </c>
      <c r="D129" s="93">
        <f>+VLOOKUP(B129,CHOE!B127:D127,3,0)</f>
        <v>6</v>
      </c>
      <c r="E129" s="94" t="str">
        <f>+VLOOKUP(B129,CHOE!B127:E127,4,0)</f>
        <v>Payroll and social expenses</v>
      </c>
      <c r="F129" s="94" t="str">
        <f>+VLOOKUP(B129,CHOE!B127:F127,5,0)</f>
        <v>Payroll and social expenses</v>
      </c>
      <c r="G129" s="94" t="str">
        <f>+VLOOKUP(B129,CHOE!B127:G127,6,0)</f>
        <v>Social security contributions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11">
        <v>0</v>
      </c>
      <c r="N129" s="107">
        <f t="shared" si="4"/>
        <v>0</v>
      </c>
      <c r="O129" s="108">
        <f t="shared" si="5"/>
        <v>0</v>
      </c>
    </row>
    <row r="130" spans="2:15" s="86" customFormat="1" ht="12" x14ac:dyDescent="0.25">
      <c r="B130" s="104" t="s">
        <v>488</v>
      </c>
      <c r="C130" s="86" t="s">
        <v>348</v>
      </c>
      <c r="D130" s="93">
        <f>+VLOOKUP(B130,CHOE!B128:D128,3,0)</f>
        <v>6</v>
      </c>
      <c r="E130" s="94" t="str">
        <f>+VLOOKUP(B130,CHOE!B128:E128,4,0)</f>
        <v>Payroll and social expenses</v>
      </c>
      <c r="F130" s="94" t="str">
        <f>+VLOOKUP(B130,CHOE!B128:F128,5,0)</f>
        <v>Payroll and social expenses</v>
      </c>
      <c r="G130" s="94" t="str">
        <f>+VLOOKUP(B130,CHOE!B128:G128,6,0)</f>
        <v>Social security contributions</v>
      </c>
      <c r="H130" s="106">
        <v>0</v>
      </c>
      <c r="I130" s="106">
        <v>0</v>
      </c>
      <c r="J130" s="106">
        <v>67688.41</v>
      </c>
      <c r="K130" s="106">
        <v>67688.41</v>
      </c>
      <c r="L130" s="106">
        <v>0</v>
      </c>
      <c r="M130" s="111">
        <v>0</v>
      </c>
      <c r="N130" s="107">
        <f t="shared" ref="N130:N151" si="6">+H130-I130</f>
        <v>0</v>
      </c>
      <c r="O130" s="108">
        <f t="shared" ref="O130:O151" si="7">+L130-M130</f>
        <v>0</v>
      </c>
    </row>
    <row r="131" spans="2:15" s="86" customFormat="1" ht="12" x14ac:dyDescent="0.25">
      <c r="B131" s="104" t="s">
        <v>489</v>
      </c>
      <c r="C131" s="86" t="s">
        <v>349</v>
      </c>
      <c r="D131" s="93">
        <f>+VLOOKUP(B131,CHOE!B129:D129,3,0)</f>
        <v>6</v>
      </c>
      <c r="E131" s="94" t="str">
        <f>+VLOOKUP(B131,CHOE!B129:E129,4,0)</f>
        <v>Payroll and social expenses</v>
      </c>
      <c r="F131" s="94" t="str">
        <f>+VLOOKUP(B131,CHOE!B129:F129,5,0)</f>
        <v>Payroll and social expenses</v>
      </c>
      <c r="G131" s="94" t="str">
        <f>+VLOOKUP(B131,CHOE!B129:G129,6,0)</f>
        <v>Social security contributions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11">
        <v>0</v>
      </c>
      <c r="N131" s="107">
        <f t="shared" si="6"/>
        <v>0</v>
      </c>
      <c r="O131" s="108">
        <f t="shared" si="7"/>
        <v>0</v>
      </c>
    </row>
    <row r="132" spans="2:15" s="86" customFormat="1" ht="12" x14ac:dyDescent="0.25">
      <c r="B132" s="104" t="s">
        <v>490</v>
      </c>
      <c r="C132" s="86" t="s">
        <v>352</v>
      </c>
      <c r="D132" s="93">
        <f>+VLOOKUP(B132,CHOE!B130:D130,3,0)</f>
        <v>6</v>
      </c>
      <c r="E132" s="94" t="str">
        <f>+VLOOKUP(B132,CHOE!B130:E130,4,0)</f>
        <v>Other costs</v>
      </c>
      <c r="F132" s="94" t="str">
        <f>+VLOOKUP(B132,CHOE!B130:F130,5,0)</f>
        <v>Other costs</v>
      </c>
      <c r="G132" s="94" t="str">
        <f>+VLOOKUP(B132,CHOE!B130:G130,6,0)</f>
        <v>Other costs</v>
      </c>
      <c r="H132" s="106">
        <v>0</v>
      </c>
      <c r="I132" s="106">
        <v>0</v>
      </c>
      <c r="J132" s="106">
        <v>42842.559999999998</v>
      </c>
      <c r="K132" s="106">
        <v>42842.559999999998</v>
      </c>
      <c r="L132" s="106">
        <v>0</v>
      </c>
      <c r="M132" s="111">
        <v>0</v>
      </c>
      <c r="N132" s="107">
        <f t="shared" si="6"/>
        <v>0</v>
      </c>
      <c r="O132" s="108">
        <f t="shared" si="7"/>
        <v>0</v>
      </c>
    </row>
    <row r="133" spans="2:15" s="86" customFormat="1" ht="12" x14ac:dyDescent="0.25">
      <c r="B133" s="104" t="s">
        <v>491</v>
      </c>
      <c r="C133" s="86" t="s">
        <v>353</v>
      </c>
      <c r="D133" s="93">
        <f>+VLOOKUP(B133,CHOE!B131:D131,3,0)</f>
        <v>6</v>
      </c>
      <c r="E133" s="94" t="str">
        <f>+VLOOKUP(B133,CHOE!B131:E131,4,0)</f>
        <v>Other costs</v>
      </c>
      <c r="F133" s="94" t="str">
        <f>+VLOOKUP(B133,CHOE!B131:F131,5,0)</f>
        <v>Other costs</v>
      </c>
      <c r="G133" s="94" t="str">
        <f>+VLOOKUP(B133,CHOE!B131:G131,6,0)</f>
        <v>Other costs</v>
      </c>
      <c r="H133" s="106">
        <v>0</v>
      </c>
      <c r="I133" s="106">
        <v>0</v>
      </c>
      <c r="J133" s="106">
        <v>10056.27</v>
      </c>
      <c r="K133" s="106">
        <v>10056.27</v>
      </c>
      <c r="L133" s="106">
        <v>0</v>
      </c>
      <c r="M133" s="111">
        <v>0</v>
      </c>
      <c r="N133" s="107">
        <f t="shared" si="6"/>
        <v>0</v>
      </c>
      <c r="O133" s="108">
        <f t="shared" si="7"/>
        <v>0</v>
      </c>
    </row>
    <row r="134" spans="2:15" s="86" customFormat="1" ht="12" x14ac:dyDescent="0.25">
      <c r="B134" s="104" t="s">
        <v>492</v>
      </c>
      <c r="C134" s="86" t="s">
        <v>354</v>
      </c>
      <c r="D134" s="93">
        <f>+VLOOKUP(B134,CHOE!B132:D132,3,0)</f>
        <v>6</v>
      </c>
      <c r="E134" s="94" t="str">
        <f>+VLOOKUP(B134,CHOE!B132:E132,4,0)</f>
        <v>Other costs</v>
      </c>
      <c r="F134" s="94" t="str">
        <f>+VLOOKUP(B134,CHOE!B132:F132,5,0)</f>
        <v>Other costs</v>
      </c>
      <c r="G134" s="94" t="str">
        <f>+VLOOKUP(B134,CHOE!B132:G132,6,0)</f>
        <v>Other costs</v>
      </c>
      <c r="H134" s="106">
        <v>0</v>
      </c>
      <c r="I134" s="106">
        <v>0</v>
      </c>
      <c r="J134" s="106">
        <v>8539.43</v>
      </c>
      <c r="K134" s="106">
        <v>8539.43</v>
      </c>
      <c r="L134" s="106">
        <v>0</v>
      </c>
      <c r="M134" s="111">
        <v>0</v>
      </c>
      <c r="N134" s="107">
        <f t="shared" si="6"/>
        <v>0</v>
      </c>
      <c r="O134" s="108">
        <f t="shared" si="7"/>
        <v>0</v>
      </c>
    </row>
    <row r="135" spans="2:15" s="86" customFormat="1" ht="12" x14ac:dyDescent="0.25">
      <c r="B135" s="104" t="s">
        <v>493</v>
      </c>
      <c r="C135" s="86" t="s">
        <v>355</v>
      </c>
      <c r="D135" s="93">
        <f>+VLOOKUP(B135,CHOE!B133:D133,3,0)</f>
        <v>6</v>
      </c>
      <c r="E135" s="94" t="str">
        <f>+VLOOKUP(B135,CHOE!B133:E133,4,0)</f>
        <v>Other costs</v>
      </c>
      <c r="F135" s="94" t="str">
        <f>+VLOOKUP(B135,CHOE!B133:F133,5,0)</f>
        <v>Other costs</v>
      </c>
      <c r="G135" s="94" t="str">
        <f>+VLOOKUP(B135,CHOE!B133:G133,6,0)</f>
        <v>Other costs</v>
      </c>
      <c r="H135" s="106">
        <v>0</v>
      </c>
      <c r="I135" s="106">
        <v>0</v>
      </c>
      <c r="J135" s="106">
        <v>600</v>
      </c>
      <c r="K135" s="106">
        <v>600</v>
      </c>
      <c r="L135" s="106">
        <v>0</v>
      </c>
      <c r="M135" s="111">
        <v>0</v>
      </c>
      <c r="N135" s="107">
        <f t="shared" si="6"/>
        <v>0</v>
      </c>
      <c r="O135" s="108">
        <f t="shared" si="7"/>
        <v>0</v>
      </c>
    </row>
    <row r="136" spans="2:15" s="86" customFormat="1" ht="12.6" customHeight="1" x14ac:dyDescent="0.25">
      <c r="B136" s="104" t="s">
        <v>494</v>
      </c>
      <c r="C136" s="86" t="s">
        <v>329</v>
      </c>
      <c r="D136" s="93">
        <f>+VLOOKUP(B136,CHOE!B134:D134,3,0)</f>
        <v>6</v>
      </c>
      <c r="E136" s="94" t="str">
        <f>+VLOOKUP(B136,CHOE!B134:E134,4,0)</f>
        <v>Other costs</v>
      </c>
      <c r="F136" s="94" t="str">
        <f>+VLOOKUP(B136,CHOE!B134:F134,5,0)</f>
        <v>Other costs</v>
      </c>
      <c r="G136" s="94" t="str">
        <f>+VLOOKUP(B136,CHOE!B134:G134,6,0)</f>
        <v>Other costs</v>
      </c>
      <c r="H136" s="106">
        <v>0</v>
      </c>
      <c r="I136" s="106">
        <v>0</v>
      </c>
      <c r="J136" s="106">
        <v>10604.92</v>
      </c>
      <c r="K136" s="106">
        <v>10604.92</v>
      </c>
      <c r="L136" s="106">
        <v>0</v>
      </c>
      <c r="M136" s="111">
        <v>0</v>
      </c>
      <c r="N136" s="107">
        <f t="shared" si="6"/>
        <v>0</v>
      </c>
      <c r="O136" s="108">
        <f t="shared" si="7"/>
        <v>0</v>
      </c>
    </row>
    <row r="137" spans="2:15" s="86" customFormat="1" ht="12" x14ac:dyDescent="0.25">
      <c r="B137" s="104" t="s">
        <v>495</v>
      </c>
      <c r="C137" s="86" t="s">
        <v>356</v>
      </c>
      <c r="D137" s="93">
        <f>+VLOOKUP(B137,CHOE!B135:D135,3,0)</f>
        <v>0</v>
      </c>
      <c r="E137" s="94" t="str">
        <f>+VLOOKUP(B137,CHOE!B135:E135,4,0)</f>
        <v>Main activity costs</v>
      </c>
      <c r="F137" s="94" t="str">
        <f>+VLOOKUP(B137,CHOE!B135:F135,5,0)</f>
        <v>Main activity costs</v>
      </c>
      <c r="G137" s="94" t="str">
        <f>+VLOOKUP(B137,CHOE!B135:G135,6,0)</f>
        <v>Main activity costs</v>
      </c>
      <c r="H137" s="106">
        <v>0</v>
      </c>
      <c r="I137" s="106">
        <v>0</v>
      </c>
      <c r="J137" s="106">
        <v>6903021.7699999996</v>
      </c>
      <c r="K137" s="106">
        <v>6903021.7699999996</v>
      </c>
      <c r="L137" s="106">
        <v>0</v>
      </c>
      <c r="M137" s="111">
        <v>0</v>
      </c>
      <c r="N137" s="107">
        <f t="shared" si="6"/>
        <v>0</v>
      </c>
      <c r="O137" s="108">
        <f t="shared" si="7"/>
        <v>0</v>
      </c>
    </row>
    <row r="138" spans="2:15" s="86" customFormat="1" ht="12" x14ac:dyDescent="0.25">
      <c r="B138" s="104" t="s">
        <v>496</v>
      </c>
      <c r="C138" s="86" t="s">
        <v>357</v>
      </c>
      <c r="D138" s="93">
        <f>+VLOOKUP(B138,CHOE!B136:D136,3,0)</f>
        <v>0</v>
      </c>
      <c r="E138" s="94" t="str">
        <f>+VLOOKUP(B138,CHOE!B136:E136,4,0)</f>
        <v>Main activity costs</v>
      </c>
      <c r="F138" s="94" t="str">
        <f>+VLOOKUP(B138,CHOE!B136:F136,5,0)</f>
        <v>Main activity costs</v>
      </c>
      <c r="G138" s="94" t="str">
        <f>+VLOOKUP(B138,CHOE!B136:G136,6,0)</f>
        <v>Main activity costs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11">
        <v>0</v>
      </c>
      <c r="N138" s="107">
        <f t="shared" si="6"/>
        <v>0</v>
      </c>
      <c r="O138" s="108">
        <f t="shared" si="7"/>
        <v>0</v>
      </c>
    </row>
    <row r="139" spans="2:15" s="86" customFormat="1" ht="12" x14ac:dyDescent="0.25">
      <c r="B139" s="104" t="s">
        <v>358</v>
      </c>
      <c r="C139" s="86" t="s">
        <v>359</v>
      </c>
      <c r="D139" s="93">
        <f>+VLOOKUP(B139,CHOE!B137:D137,3,0)</f>
        <v>0</v>
      </c>
      <c r="E139" s="94" t="str">
        <f>+VLOOKUP(B139,CHOE!B137:E137,4,0)</f>
        <v>Auxiliary activity costs</v>
      </c>
      <c r="F139" s="94" t="str">
        <f>+VLOOKUP(B139,CHOE!B137:F137,5,0)</f>
        <v>Auxiliary activity costs</v>
      </c>
      <c r="G139" s="94" t="str">
        <f>+VLOOKUP(B139,CHOE!B137:G137,6,0)</f>
        <v>Auxiliary activity costs</v>
      </c>
      <c r="H139" s="106">
        <v>0</v>
      </c>
      <c r="I139" s="106">
        <v>0</v>
      </c>
      <c r="J139" s="106">
        <v>663979.68000000005</v>
      </c>
      <c r="K139" s="106">
        <v>663979.68000000005</v>
      </c>
      <c r="L139" s="106">
        <v>0</v>
      </c>
      <c r="M139" s="111">
        <v>0</v>
      </c>
      <c r="N139" s="107">
        <f t="shared" si="6"/>
        <v>0</v>
      </c>
      <c r="O139" s="108">
        <f t="shared" si="7"/>
        <v>0</v>
      </c>
    </row>
    <row r="140" spans="2:15" s="86" customFormat="1" ht="12" x14ac:dyDescent="0.25">
      <c r="B140" s="104" t="s">
        <v>360</v>
      </c>
      <c r="C140" s="86" t="s">
        <v>361</v>
      </c>
      <c r="D140" s="93">
        <f>+VLOOKUP(B140,CHOE!B138:D138,3,0)</f>
        <v>0</v>
      </c>
      <c r="E140" s="94" t="str">
        <f>+VLOOKUP(B140,CHOE!B138:E138,4,0)</f>
        <v>Deffered costs</v>
      </c>
      <c r="F140" s="94" t="str">
        <f>+VLOOKUP(B140,CHOE!B138:F138,5,0)</f>
        <v>Deffered costs</v>
      </c>
      <c r="G140" s="94" t="str">
        <f>+VLOOKUP(B140,CHOE!B138:G138,6,0)</f>
        <v>Deffered costs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11">
        <v>0</v>
      </c>
      <c r="N140" s="107">
        <f t="shared" si="6"/>
        <v>0</v>
      </c>
      <c r="O140" s="108">
        <f t="shared" si="7"/>
        <v>0</v>
      </c>
    </row>
    <row r="141" spans="2:15" s="86" customFormat="1" ht="12" x14ac:dyDescent="0.25">
      <c r="B141" s="104" t="s">
        <v>362</v>
      </c>
      <c r="C141" s="86" t="s">
        <v>363</v>
      </c>
      <c r="D141" s="93">
        <f>+VLOOKUP(B141,CHOE!B139:D139,3,0)</f>
        <v>0</v>
      </c>
      <c r="E141" s="94" t="str">
        <f>+VLOOKUP(B141,CHOE!B139:E139,4,0)</f>
        <v>Administrative costs</v>
      </c>
      <c r="F141" s="94" t="str">
        <f>+VLOOKUP(B141,CHOE!B139:F139,5,0)</f>
        <v>Administrative costs</v>
      </c>
      <c r="G141" s="94" t="str">
        <f>+VLOOKUP(B141,CHOE!B139:G139,6,0)</f>
        <v>Administrative costs</v>
      </c>
      <c r="H141" s="106">
        <v>0</v>
      </c>
      <c r="I141" s="106">
        <v>0</v>
      </c>
      <c r="J141" s="106">
        <v>376069.45</v>
      </c>
      <c r="K141" s="106">
        <v>376069.45</v>
      </c>
      <c r="L141" s="106">
        <v>0</v>
      </c>
      <c r="M141" s="111">
        <v>0</v>
      </c>
      <c r="N141" s="107">
        <f t="shared" si="6"/>
        <v>0</v>
      </c>
      <c r="O141" s="108">
        <f t="shared" si="7"/>
        <v>0</v>
      </c>
    </row>
    <row r="142" spans="2:15" s="86" customFormat="1" ht="12" x14ac:dyDescent="0.25">
      <c r="B142" s="104" t="s">
        <v>364</v>
      </c>
      <c r="C142" s="86" t="s">
        <v>365</v>
      </c>
      <c r="D142" s="93">
        <f>+VLOOKUP(B142,CHOE!B140:D140,3,0)</f>
        <v>6</v>
      </c>
      <c r="E142" s="94" t="str">
        <f>+VLOOKUP(B142,CHOE!B140:E140,4,0)</f>
        <v>Financial costs</v>
      </c>
      <c r="F142" s="94" t="str">
        <f>+VLOOKUP(B142,CHOE!B140:F140,5,0)</f>
        <v>Financial costs</v>
      </c>
      <c r="G142" s="94" t="str">
        <f>+VLOOKUP(B142,CHOE!B140:G140,6,0)</f>
        <v>Financial costs</v>
      </c>
      <c r="H142" s="106">
        <v>0</v>
      </c>
      <c r="I142" s="106">
        <v>0</v>
      </c>
      <c r="J142" s="106">
        <v>34434.300000000003</v>
      </c>
      <c r="K142" s="106">
        <v>34434.300000000003</v>
      </c>
      <c r="L142" s="106">
        <v>0</v>
      </c>
      <c r="M142" s="111">
        <v>0</v>
      </c>
      <c r="N142" s="107">
        <f t="shared" si="6"/>
        <v>0</v>
      </c>
      <c r="O142" s="108">
        <f t="shared" si="7"/>
        <v>0</v>
      </c>
    </row>
    <row r="143" spans="2:15" s="86" customFormat="1" ht="12" x14ac:dyDescent="0.25">
      <c r="B143" s="104" t="s">
        <v>366</v>
      </c>
      <c r="C143" s="86" t="s">
        <v>367</v>
      </c>
      <c r="D143" s="93">
        <f>+VLOOKUP(B143,CHOE!B141:D141,3,0)</f>
        <v>6</v>
      </c>
      <c r="E143" s="94" t="str">
        <f>+VLOOKUP(B143,CHOE!B141:E141,4,0)</f>
        <v>Financial costs</v>
      </c>
      <c r="F143" s="94" t="str">
        <f>+VLOOKUP(B143,CHOE!B141:F141,5,0)</f>
        <v>Financial costs</v>
      </c>
      <c r="G143" s="94" t="str">
        <f>+VLOOKUP(B143,CHOE!B141:G141,6,0)</f>
        <v>Financial costs</v>
      </c>
      <c r="H143" s="106">
        <v>0</v>
      </c>
      <c r="I143" s="106">
        <v>0</v>
      </c>
      <c r="J143" s="106">
        <v>9870.6</v>
      </c>
      <c r="K143" s="106">
        <v>9870.6</v>
      </c>
      <c r="L143" s="106">
        <v>0</v>
      </c>
      <c r="M143" s="111">
        <v>0</v>
      </c>
      <c r="N143" s="107">
        <f t="shared" si="6"/>
        <v>0</v>
      </c>
      <c r="O143" s="108">
        <f t="shared" si="7"/>
        <v>0</v>
      </c>
    </row>
    <row r="144" spans="2:15" s="86" customFormat="1" ht="12" x14ac:dyDescent="0.25">
      <c r="B144" s="104" t="s">
        <v>368</v>
      </c>
      <c r="C144" s="86" t="s">
        <v>369</v>
      </c>
      <c r="D144" s="93">
        <f>+VLOOKUP(B144,CHOE!B142:D142,3,0)</f>
        <v>6</v>
      </c>
      <c r="E144" s="94" t="str">
        <f>+VLOOKUP(B144,CHOE!B142:E142,4,0)</f>
        <v>Financial costs</v>
      </c>
      <c r="F144" s="94" t="str">
        <f>+VLOOKUP(B144,CHOE!B142:F142,5,0)</f>
        <v>Financial costs</v>
      </c>
      <c r="G144" s="94" t="str">
        <f>+VLOOKUP(B144,CHOE!B142:G142,6,0)</f>
        <v>Financial costs</v>
      </c>
      <c r="H144" s="106">
        <v>0</v>
      </c>
      <c r="I144" s="106">
        <v>0</v>
      </c>
      <c r="J144" s="106">
        <v>18536.43</v>
      </c>
      <c r="K144" s="106">
        <v>18536.43</v>
      </c>
      <c r="L144" s="106">
        <v>0</v>
      </c>
      <c r="M144" s="111">
        <v>0</v>
      </c>
      <c r="N144" s="107">
        <f t="shared" si="6"/>
        <v>0</v>
      </c>
      <c r="O144" s="108">
        <f t="shared" si="7"/>
        <v>0</v>
      </c>
    </row>
    <row r="145" spans="2:15" s="86" customFormat="1" ht="12" x14ac:dyDescent="0.25">
      <c r="B145" s="104" t="s">
        <v>372</v>
      </c>
      <c r="C145" s="86" t="s">
        <v>373</v>
      </c>
      <c r="D145" s="93">
        <f>+VLOOKUP(B145,CHOE!B143:D143,3,0)</f>
        <v>7</v>
      </c>
      <c r="E145" s="94" t="str">
        <f>+VLOOKUP(B145,CHOE!B143:E143,4,0)</f>
        <v>Sales revenue</v>
      </c>
      <c r="F145" s="94" t="str">
        <f>+VLOOKUP(B145,CHOE!B143:F143,5,0)</f>
        <v>Sales revenue</v>
      </c>
      <c r="G145" s="94" t="str">
        <f>+VLOOKUP(B145,CHOE!B143:G143,6,0)</f>
        <v>Sales revenue</v>
      </c>
      <c r="H145" s="106">
        <v>0</v>
      </c>
      <c r="I145" s="106">
        <v>0</v>
      </c>
      <c r="J145" s="106">
        <v>8403762.1199999992</v>
      </c>
      <c r="K145" s="106">
        <v>8403762.1199999992</v>
      </c>
      <c r="L145" s="106">
        <v>0</v>
      </c>
      <c r="M145" s="111">
        <v>0</v>
      </c>
      <c r="N145" s="107">
        <f t="shared" si="6"/>
        <v>0</v>
      </c>
      <c r="O145" s="108">
        <f t="shared" si="7"/>
        <v>0</v>
      </c>
    </row>
    <row r="146" spans="2:15" ht="12" x14ac:dyDescent="0.25">
      <c r="B146" s="90" t="s">
        <v>374</v>
      </c>
      <c r="C146" s="82" t="s">
        <v>375</v>
      </c>
      <c r="D146" s="93">
        <f>+VLOOKUP(B146,CHOE!B144:D144,3,0)</f>
        <v>7</v>
      </c>
      <c r="E146" s="94" t="str">
        <f>+VLOOKUP(B146,CHOE!B144:E144,4,0)</f>
        <v>Sales revenue</v>
      </c>
      <c r="F146" s="94" t="str">
        <f>+VLOOKUP(B146,CHOE!B144:F144,5,0)</f>
        <v>Sales revenue</v>
      </c>
      <c r="G146" s="94" t="str">
        <f>+VLOOKUP(B146,CHOE!B144:G144,6,0)</f>
        <v>Sales revenue</v>
      </c>
      <c r="H146" s="96">
        <v>0</v>
      </c>
      <c r="I146" s="96">
        <v>0</v>
      </c>
      <c r="J146" s="96">
        <v>169772.88</v>
      </c>
      <c r="K146" s="96">
        <v>169772.88</v>
      </c>
      <c r="L146" s="96">
        <v>0</v>
      </c>
      <c r="M146" s="98">
        <v>0</v>
      </c>
      <c r="N146" s="99">
        <f t="shared" si="6"/>
        <v>0</v>
      </c>
      <c r="O146" s="100">
        <f t="shared" si="7"/>
        <v>0</v>
      </c>
    </row>
    <row r="147" spans="2:15" ht="12" x14ac:dyDescent="0.25">
      <c r="B147" s="90" t="s">
        <v>376</v>
      </c>
      <c r="C147" s="82" t="s">
        <v>377</v>
      </c>
      <c r="D147" s="93">
        <f>+VLOOKUP(B147,CHOE!B145:D145,3,0)</f>
        <v>7</v>
      </c>
      <c r="E147" s="94" t="str">
        <f>+VLOOKUP(B147,CHOE!B145:E145,4,0)</f>
        <v>Deffered income</v>
      </c>
      <c r="F147" s="94" t="str">
        <f>+VLOOKUP(B147,CHOE!B145:F145,5,0)</f>
        <v>Deffered income</v>
      </c>
      <c r="G147" s="94" t="str">
        <f>+VLOOKUP(B147,CHOE!B145:G145,6,0)</f>
        <v>Deffered income</v>
      </c>
      <c r="H147" s="96">
        <v>0</v>
      </c>
      <c r="I147" s="96">
        <v>0</v>
      </c>
      <c r="J147" s="96">
        <v>0</v>
      </c>
      <c r="K147" s="96">
        <v>0</v>
      </c>
      <c r="L147" s="96">
        <v>0</v>
      </c>
      <c r="M147" s="98">
        <v>0</v>
      </c>
      <c r="N147" s="99">
        <f t="shared" si="6"/>
        <v>0</v>
      </c>
      <c r="O147" s="100">
        <f t="shared" si="7"/>
        <v>0</v>
      </c>
    </row>
    <row r="148" spans="2:15" ht="11.4" customHeight="1" x14ac:dyDescent="0.25">
      <c r="B148" s="90" t="s">
        <v>378</v>
      </c>
      <c r="C148" s="82" t="s">
        <v>379</v>
      </c>
      <c r="D148" s="93">
        <f>+VLOOKUP(B148,CHOE!B146:D146,3,0)</f>
        <v>7</v>
      </c>
      <c r="E148" s="94" t="s">
        <v>593</v>
      </c>
      <c r="F148" s="94" t="s">
        <v>593</v>
      </c>
      <c r="G148" s="94" t="s">
        <v>593</v>
      </c>
      <c r="H148" s="96">
        <v>0</v>
      </c>
      <c r="I148" s="96">
        <v>0</v>
      </c>
      <c r="J148" s="96">
        <v>104507.59</v>
      </c>
      <c r="K148" s="96">
        <v>104507.59</v>
      </c>
      <c r="L148" s="96">
        <v>0</v>
      </c>
      <c r="M148" s="98">
        <v>0</v>
      </c>
      <c r="N148" s="99">
        <f t="shared" si="6"/>
        <v>0</v>
      </c>
      <c r="O148" s="100">
        <f t="shared" si="7"/>
        <v>0</v>
      </c>
    </row>
    <row r="149" spans="2:15" ht="12" x14ac:dyDescent="0.25">
      <c r="B149" s="90" t="s">
        <v>380</v>
      </c>
      <c r="C149" s="82" t="s">
        <v>381</v>
      </c>
      <c r="D149" s="93">
        <f>+VLOOKUP(B149,CHOE!B147:D147,3,0)</f>
        <v>7</v>
      </c>
      <c r="E149" s="94" t="str">
        <f>+VLOOKUP(B149,CHOE!B147:E147,4,0)</f>
        <v>Other revenue from operating activity</v>
      </c>
      <c r="F149" s="94" t="str">
        <f>+VLOOKUP(B149,CHOE!B147:F147,5,0)</f>
        <v>Other revenue from operating activity</v>
      </c>
      <c r="G149" s="94" t="str">
        <f>+VLOOKUP(B149,CHOE!B147:G147,6,0)</f>
        <v>Other revenue</v>
      </c>
      <c r="H149" s="96">
        <v>0</v>
      </c>
      <c r="I149" s="96">
        <v>0</v>
      </c>
      <c r="J149" s="96">
        <v>143475.97</v>
      </c>
      <c r="K149" s="96">
        <v>143475.97</v>
      </c>
      <c r="L149" s="96">
        <v>0</v>
      </c>
      <c r="M149" s="98">
        <v>0</v>
      </c>
      <c r="N149" s="99">
        <f t="shared" si="6"/>
        <v>0</v>
      </c>
      <c r="O149" s="100">
        <f t="shared" si="7"/>
        <v>0</v>
      </c>
    </row>
    <row r="150" spans="2:15" ht="12" x14ac:dyDescent="0.25">
      <c r="B150" s="90" t="s">
        <v>382</v>
      </c>
      <c r="C150" s="82" t="s">
        <v>383</v>
      </c>
      <c r="D150" s="93">
        <f>+VLOOKUP(B150,CHOE!B148:D148,3,0)</f>
        <v>7</v>
      </c>
      <c r="E150" s="94" t="str">
        <f>+VLOOKUP(B150,CHOE!B148:E148,4,0)</f>
        <v>Other revenue from operating activity</v>
      </c>
      <c r="F150" s="94" t="str">
        <f>+VLOOKUP(B150,CHOE!B148:F148,5,0)</f>
        <v>Other revenue from operating activity</v>
      </c>
      <c r="G150" s="94" t="str">
        <f>+VLOOKUP(B150,CHOE!B148:G148,6,0)</f>
        <v>Finance revenue</v>
      </c>
      <c r="H150" s="96">
        <v>0</v>
      </c>
      <c r="I150" s="96">
        <v>0</v>
      </c>
      <c r="J150" s="96">
        <v>0</v>
      </c>
      <c r="K150" s="96">
        <v>0</v>
      </c>
      <c r="L150" s="96">
        <v>0</v>
      </c>
      <c r="M150" s="98">
        <v>0</v>
      </c>
      <c r="N150" s="99">
        <f t="shared" si="6"/>
        <v>0</v>
      </c>
      <c r="O150" s="100">
        <f t="shared" si="7"/>
        <v>0</v>
      </c>
    </row>
    <row r="151" spans="2:15" ht="12" x14ac:dyDescent="0.25">
      <c r="B151" s="90" t="s">
        <v>384</v>
      </c>
      <c r="C151" s="82" t="s">
        <v>385</v>
      </c>
      <c r="D151" s="93">
        <f>+VLOOKUP(B151,CHOE!B149:D149,3,0)</f>
        <v>7</v>
      </c>
      <c r="E151" s="94" t="str">
        <f>+VLOOKUP(B151,CHOE!B149:E149,4,0)</f>
        <v>Other revenue from operating activity</v>
      </c>
      <c r="F151" s="94" t="str">
        <f>+VLOOKUP(B151,CHOE!B149:F149,5,0)</f>
        <v>Other revenue from operating activity</v>
      </c>
      <c r="G151" s="94" t="str">
        <f>+VLOOKUP(B151,CHOE!B149:G149,6,0)</f>
        <v>Finance revenue</v>
      </c>
      <c r="H151" s="96">
        <v>0</v>
      </c>
      <c r="I151" s="96">
        <v>0</v>
      </c>
      <c r="J151" s="96">
        <v>0</v>
      </c>
      <c r="K151" s="96">
        <v>0</v>
      </c>
      <c r="L151" s="96">
        <v>0</v>
      </c>
      <c r="M151" s="98">
        <v>0</v>
      </c>
      <c r="N151" s="99">
        <f t="shared" si="6"/>
        <v>0</v>
      </c>
      <c r="O151" s="100">
        <f t="shared" si="7"/>
        <v>0</v>
      </c>
    </row>
    <row r="152" spans="2:15" ht="12.6" customHeight="1" x14ac:dyDescent="0.25">
      <c r="B152" s="90"/>
      <c r="D152" s="87"/>
      <c r="E152" s="105"/>
      <c r="F152" s="105"/>
      <c r="G152" s="105"/>
      <c r="H152" s="96"/>
      <c r="I152" s="96"/>
      <c r="J152" s="96"/>
      <c r="K152" s="96"/>
      <c r="L152" s="96"/>
      <c r="M152" s="98"/>
      <c r="N152" s="99"/>
      <c r="O152" s="100"/>
    </row>
    <row r="154" spans="2:15" ht="15.6" x14ac:dyDescent="0.3">
      <c r="B154" s="17" t="s">
        <v>532</v>
      </c>
    </row>
    <row r="155" spans="2:15" ht="15.6" x14ac:dyDescent="0.3">
      <c r="B155" s="17"/>
    </row>
    <row r="156" spans="2:15" ht="13.8" x14ac:dyDescent="0.3">
      <c r="B156" s="91" t="s">
        <v>178</v>
      </c>
      <c r="C156" s="92" t="s">
        <v>179</v>
      </c>
      <c r="D156" s="92" t="s">
        <v>180</v>
      </c>
      <c r="E156" s="92" t="s">
        <v>181</v>
      </c>
      <c r="F156" s="92" t="s">
        <v>182</v>
      </c>
      <c r="G156" s="92" t="s">
        <v>183</v>
      </c>
      <c r="H156" s="95" t="s">
        <v>520</v>
      </c>
      <c r="I156" s="95" t="s">
        <v>521</v>
      </c>
      <c r="J156" s="95" t="s">
        <v>522</v>
      </c>
      <c r="K156" s="95" t="s">
        <v>523</v>
      </c>
      <c r="L156" s="95" t="s">
        <v>524</v>
      </c>
      <c r="M156" s="97" t="s">
        <v>525</v>
      </c>
      <c r="N156" s="95">
        <v>2020</v>
      </c>
      <c r="O156" s="95">
        <v>2021</v>
      </c>
    </row>
    <row r="157" spans="2:15" ht="12" x14ac:dyDescent="0.25">
      <c r="B157" s="90" t="s">
        <v>214</v>
      </c>
      <c r="C157" s="82" t="s">
        <v>215</v>
      </c>
      <c r="D157" s="93" t="str">
        <f>+VLOOKUP(B157,CHOE!B152:D301,3,0)</f>
        <v>p</v>
      </c>
      <c r="E157" s="94" t="str">
        <f>+VLOOKUP(B157,CHOE!B153:E301,4,0)</f>
        <v>Equity</v>
      </c>
      <c r="F157" s="94" t="str">
        <f>+VLOOKUP(B157,CHOE!B152:F301,5,0)</f>
        <v>Common share capital</v>
      </c>
      <c r="G157" s="94" t="str">
        <f>+VLOOKUP(B157,CHOE!B152:G301,6,0)</f>
        <v>Common share capital</v>
      </c>
      <c r="H157" s="96">
        <v>0</v>
      </c>
      <c r="I157" s="96">
        <v>296300</v>
      </c>
      <c r="J157" s="96">
        <v>0</v>
      </c>
      <c r="K157" s="96">
        <v>0</v>
      </c>
      <c r="L157" s="96">
        <v>0</v>
      </c>
      <c r="M157" s="98">
        <v>296300</v>
      </c>
      <c r="N157" s="99">
        <f>+H157-I157</f>
        <v>-296300</v>
      </c>
      <c r="O157" s="100">
        <f>+L157-M157</f>
        <v>-296300</v>
      </c>
    </row>
    <row r="158" spans="2:15" ht="12" x14ac:dyDescent="0.25">
      <c r="B158" s="90" t="s">
        <v>216</v>
      </c>
      <c r="C158" s="82" t="s">
        <v>217</v>
      </c>
      <c r="D158" s="93" t="str">
        <f>+VLOOKUP(B158,CHOE!B153:D302,3,0)</f>
        <v>p</v>
      </c>
      <c r="E158" s="94" t="str">
        <f>+VLOOKUP(B158,CHOE!B154:E302,4,0)</f>
        <v>Equity</v>
      </c>
      <c r="F158" s="94" t="str">
        <f>+VLOOKUP(B158,CHOE!B153:F302,5,0)</f>
        <v>Additional paid-in capital</v>
      </c>
      <c r="G158" s="94" t="str">
        <f>+VLOOKUP(B158,CHOE!B153:G302,6,0)</f>
        <v>General reserves</v>
      </c>
      <c r="H158" s="96">
        <v>0</v>
      </c>
      <c r="I158" s="96">
        <v>3331.48</v>
      </c>
      <c r="J158" s="96">
        <v>0</v>
      </c>
      <c r="K158" s="96">
        <v>0</v>
      </c>
      <c r="L158" s="96">
        <v>0</v>
      </c>
      <c r="M158" s="98">
        <v>3331.48</v>
      </c>
      <c r="N158" s="99">
        <f t="shared" ref="N158:N221" si="8">+H158-I158</f>
        <v>-3331.48</v>
      </c>
      <c r="O158" s="100">
        <f t="shared" ref="O158:O221" si="9">+L158-M158</f>
        <v>-3331.48</v>
      </c>
    </row>
    <row r="159" spans="2:15" ht="12" x14ac:dyDescent="0.25">
      <c r="B159" s="90" t="s">
        <v>388</v>
      </c>
      <c r="C159" s="82" t="s">
        <v>218</v>
      </c>
      <c r="D159" s="93" t="str">
        <f>+VLOOKUP(B159,CHOE!B154:D303,3,0)</f>
        <v>p</v>
      </c>
      <c r="E159" s="94" t="str">
        <f>+VLOOKUP(B159,CHOE!B155:E303,4,0)</f>
        <v>Equity</v>
      </c>
      <c r="F159" s="94" t="str">
        <f>+VLOOKUP(B159,CHOE!B154:F303,5,0)</f>
        <v>Additional paid-in capital</v>
      </c>
      <c r="G159" s="94" t="str">
        <f>+VLOOKUP(B159,CHOE!B154:G303,6,0)</f>
        <v>Special Reserves</v>
      </c>
      <c r="H159" s="96">
        <v>0</v>
      </c>
      <c r="I159" s="96">
        <v>175761.64</v>
      </c>
      <c r="J159" s="96">
        <v>0</v>
      </c>
      <c r="K159" s="96">
        <v>0</v>
      </c>
      <c r="L159" s="96">
        <v>0</v>
      </c>
      <c r="M159" s="98">
        <v>175761.64</v>
      </c>
      <c r="N159" s="99">
        <f t="shared" si="8"/>
        <v>-175761.64</v>
      </c>
      <c r="O159" s="100">
        <f t="shared" si="9"/>
        <v>-175761.64</v>
      </c>
    </row>
    <row r="160" spans="2:15" ht="12" x14ac:dyDescent="0.25">
      <c r="B160" s="90" t="s">
        <v>219</v>
      </c>
      <c r="C160" s="82" t="s">
        <v>220</v>
      </c>
      <c r="D160" s="93" t="str">
        <f>+VLOOKUP(B160,CHOE!B155:D304,3,0)</f>
        <v>p</v>
      </c>
      <c r="E160" s="94" t="str">
        <f>+VLOOKUP(B160,CHOE!B156:E304,4,0)</f>
        <v>Equity</v>
      </c>
      <c r="F160" s="94" t="str">
        <f>+VLOOKUP(B160,CHOE!B155:F304,5,0)</f>
        <v>Additional paid-in capital</v>
      </c>
      <c r="G160" s="94" t="str">
        <f>+VLOOKUP(B160,CHOE!B155:G304,6,0)</f>
        <v>Additional reserves</v>
      </c>
      <c r="H160" s="96">
        <v>0</v>
      </c>
      <c r="I160" s="96">
        <v>302493.06</v>
      </c>
      <c r="J160" s="96">
        <v>0</v>
      </c>
      <c r="K160" s="96">
        <v>0</v>
      </c>
      <c r="L160" s="96">
        <v>0</v>
      </c>
      <c r="M160" s="98">
        <v>302493.06</v>
      </c>
      <c r="N160" s="99">
        <f t="shared" si="8"/>
        <v>-302493.06</v>
      </c>
      <c r="O160" s="100">
        <f t="shared" si="9"/>
        <v>-302493.06</v>
      </c>
    </row>
    <row r="161" spans="2:15" ht="12" x14ac:dyDescent="0.25">
      <c r="B161" s="90" t="s">
        <v>221</v>
      </c>
      <c r="C161" s="82" t="s">
        <v>222</v>
      </c>
      <c r="D161" s="93" t="str">
        <f>+VLOOKUP(B161,CHOE!B156:D305,3,0)</f>
        <v>p</v>
      </c>
      <c r="E161" s="94" t="str">
        <f>+VLOOKUP(B161,CHOE!B157:E305,4,0)</f>
        <v>Equity</v>
      </c>
      <c r="F161" s="94" t="str">
        <f>+VLOOKUP(B161,CHOE!B156:F305,5,0)</f>
        <v>Retained profit</v>
      </c>
      <c r="G161" s="94" t="str">
        <f>+VLOOKUP(B161,CHOE!B156:G305,6,0)</f>
        <v>Retained profit</v>
      </c>
      <c r="H161" s="96">
        <v>0</v>
      </c>
      <c r="I161" s="96">
        <v>4450249.33</v>
      </c>
      <c r="J161" s="96">
        <v>0</v>
      </c>
      <c r="K161" s="96">
        <v>584755.43999999994</v>
      </c>
      <c r="L161" s="96">
        <v>0</v>
      </c>
      <c r="M161" s="98">
        <v>5035004.7699999996</v>
      </c>
      <c r="N161" s="99">
        <f t="shared" si="8"/>
        <v>-4450249.33</v>
      </c>
      <c r="O161" s="100">
        <f t="shared" si="9"/>
        <v>-5035004.7699999996</v>
      </c>
    </row>
    <row r="162" spans="2:15" ht="12" x14ac:dyDescent="0.25">
      <c r="B162" s="90" t="s">
        <v>223</v>
      </c>
      <c r="C162" s="82" t="s">
        <v>224</v>
      </c>
      <c r="D162" s="93" t="str">
        <f>+VLOOKUP(B162,CHOE!B157:D306,3,0)</f>
        <v>p</v>
      </c>
      <c r="E162" s="94" t="str">
        <f>+VLOOKUP(B162,CHOE!B158:E306,4,0)</f>
        <v>Equity</v>
      </c>
      <c r="F162" s="94" t="str">
        <f>+VLOOKUP(B162,CHOE!B157:F306,5,0)</f>
        <v>Current financial result</v>
      </c>
      <c r="G162" s="94" t="str">
        <f>+VLOOKUP(B162,CHOE!B157:G306,6,0)</f>
        <v>Current financial result</v>
      </c>
      <c r="H162" s="96">
        <v>0</v>
      </c>
      <c r="I162" s="96">
        <v>584755.43999999994</v>
      </c>
      <c r="J162" s="96">
        <v>1389833.58</v>
      </c>
      <c r="K162" s="96">
        <v>2027845.3</v>
      </c>
      <c r="L162" s="96">
        <v>0</v>
      </c>
      <c r="M162" s="98">
        <v>1222767.1599999999</v>
      </c>
      <c r="N162" s="99">
        <f t="shared" si="8"/>
        <v>-584755.43999999994</v>
      </c>
      <c r="O162" s="100">
        <f t="shared" si="9"/>
        <v>-1222767.1599999999</v>
      </c>
    </row>
    <row r="163" spans="2:15" ht="12" x14ac:dyDescent="0.25">
      <c r="B163" s="90">
        <v>131</v>
      </c>
      <c r="C163" s="82" t="s">
        <v>225</v>
      </c>
      <c r="D163" s="93" t="str">
        <f>+VLOOKUP(B163,CHOE!B158:D307,3,0)</f>
        <v>p</v>
      </c>
      <c r="E163" s="94" t="str">
        <f>+VLOOKUP(B163,CHOE!B159:E307,4,0)</f>
        <v>Non-current liabilities</v>
      </c>
      <c r="F163" s="94" t="str">
        <f>+VLOOKUP(B163,CHOE!B158:F307,5,0)</f>
        <v>Future periods financing</v>
      </c>
      <c r="G163" s="94" t="str">
        <f>+VLOOKUP(B163,CHOE!B158:G307,6,0)</f>
        <v>Future periods financing</v>
      </c>
      <c r="H163" s="96">
        <v>0</v>
      </c>
      <c r="I163" s="96">
        <v>539351.12</v>
      </c>
      <c r="J163" s="96">
        <v>95344.45</v>
      </c>
      <c r="K163" s="96">
        <v>0</v>
      </c>
      <c r="L163" s="96">
        <v>0</v>
      </c>
      <c r="M163" s="98">
        <v>444006.67</v>
      </c>
      <c r="N163" s="99">
        <f t="shared" si="8"/>
        <v>-539351.12</v>
      </c>
      <c r="O163" s="100">
        <f t="shared" si="9"/>
        <v>-444006.67</v>
      </c>
    </row>
    <row r="164" spans="2:15" ht="12" x14ac:dyDescent="0.25">
      <c r="B164" s="90" t="s">
        <v>389</v>
      </c>
      <c r="C164" s="82" t="s">
        <v>226</v>
      </c>
      <c r="D164" s="93" t="str">
        <f>+VLOOKUP(B164,CHOE!B159:D308,3,0)</f>
        <v>p</v>
      </c>
      <c r="E164" s="94" t="str">
        <f>+VLOOKUP(B164,CHOE!B160:E308,4,0)</f>
        <v>Non-current liabilities</v>
      </c>
      <c r="F164" s="94" t="str">
        <f>+VLOOKUP(B164,CHOE!B159:F308,5,0)</f>
        <v>Future periods financing</v>
      </c>
      <c r="G164" s="94" t="str">
        <f>+VLOOKUP(B164,CHOE!B159:G308,6,0)</f>
        <v>Future periods financing</v>
      </c>
      <c r="H164" s="96">
        <v>0</v>
      </c>
      <c r="I164" s="96">
        <v>303574.5</v>
      </c>
      <c r="J164" s="96">
        <v>34106.49</v>
      </c>
      <c r="K164" s="96">
        <v>0</v>
      </c>
      <c r="L164" s="96">
        <v>0</v>
      </c>
      <c r="M164" s="98">
        <v>269468.01</v>
      </c>
      <c r="N164" s="99">
        <f t="shared" si="8"/>
        <v>-303574.5</v>
      </c>
      <c r="O164" s="100">
        <f t="shared" si="9"/>
        <v>-269468.01</v>
      </c>
    </row>
    <row r="165" spans="2:15" ht="12" x14ac:dyDescent="0.25">
      <c r="B165" s="90" t="s">
        <v>390</v>
      </c>
      <c r="C165" s="82" t="s">
        <v>227</v>
      </c>
      <c r="D165" s="93" t="str">
        <f>+VLOOKUP(B165,CHOE!B160:D309,3,0)</f>
        <v>p</v>
      </c>
      <c r="E165" s="94" t="str">
        <f>+VLOOKUP(B165,CHOE!B161:E309,4,0)</f>
        <v>Non-current liabilities</v>
      </c>
      <c r="F165" s="94" t="str">
        <f>+VLOOKUP(B165,CHOE!B160:F309,5,0)</f>
        <v>Future periods financing</v>
      </c>
      <c r="G165" s="94" t="str">
        <f>+VLOOKUP(B165,CHOE!B160:G309,6,0)</f>
        <v>Future periods financing</v>
      </c>
      <c r="H165" s="96">
        <v>0</v>
      </c>
      <c r="I165" s="96">
        <v>0</v>
      </c>
      <c r="J165" s="96">
        <v>2182.63</v>
      </c>
      <c r="K165" s="96">
        <v>387600</v>
      </c>
      <c r="L165" s="96">
        <v>0</v>
      </c>
      <c r="M165" s="98">
        <v>385417.37</v>
      </c>
      <c r="N165" s="99">
        <f t="shared" si="8"/>
        <v>0</v>
      </c>
      <c r="O165" s="100">
        <f t="shared" si="9"/>
        <v>-385417.37</v>
      </c>
    </row>
    <row r="166" spans="2:15" ht="12" x14ac:dyDescent="0.25">
      <c r="B166" s="90" t="s">
        <v>391</v>
      </c>
      <c r="C166" s="82" t="s">
        <v>228</v>
      </c>
      <c r="D166" s="93" t="str">
        <f>+VLOOKUP(B166,CHOE!B161:D310,3,0)</f>
        <v>p</v>
      </c>
      <c r="E166" s="94" t="str">
        <f>+VLOOKUP(B166,CHOE!B162:E310,4,0)</f>
        <v>Non-current liabilities</v>
      </c>
      <c r="F166" s="94" t="str">
        <f>+VLOOKUP(B166,CHOE!B161:F310,5,0)</f>
        <v>Future periods financing</v>
      </c>
      <c r="G166" s="94" t="str">
        <f>+VLOOKUP(B166,CHOE!B161:G310,6,0)</f>
        <v>Future periods financing</v>
      </c>
      <c r="H166" s="96">
        <v>0</v>
      </c>
      <c r="I166" s="96">
        <v>0</v>
      </c>
      <c r="J166" s="96">
        <v>0</v>
      </c>
      <c r="K166" s="96">
        <v>0</v>
      </c>
      <c r="L166" s="96">
        <v>0</v>
      </c>
      <c r="M166" s="98">
        <v>0</v>
      </c>
      <c r="N166" s="99">
        <f t="shared" si="8"/>
        <v>0</v>
      </c>
      <c r="O166" s="100">
        <f t="shared" si="9"/>
        <v>0</v>
      </c>
    </row>
    <row r="167" spans="2:15" ht="12" x14ac:dyDescent="0.25">
      <c r="B167" s="90" t="s">
        <v>392</v>
      </c>
      <c r="C167" s="82" t="s">
        <v>229</v>
      </c>
      <c r="D167" s="93" t="str">
        <f>+VLOOKUP(B167,CHOE!B162:D311,3,0)</f>
        <v>p</v>
      </c>
      <c r="E167" s="94" t="str">
        <f>+VLOOKUP(B167,CHOE!B163:E311,4,0)</f>
        <v>Current liablilities</v>
      </c>
      <c r="F167" s="94" t="str">
        <f>+VLOOKUP(B167,CHOE!B162:F311,5,0)</f>
        <v xml:space="preserve">Short term debt </v>
      </c>
      <c r="G167" s="94" t="str">
        <f>+VLOOKUP(B167,CHOE!B162:G311,6,0)</f>
        <v>Short term debt - overdraft 2</v>
      </c>
      <c r="H167" s="96">
        <v>0</v>
      </c>
      <c r="I167" s="96">
        <v>0</v>
      </c>
      <c r="J167" s="96">
        <v>902306.54</v>
      </c>
      <c r="K167" s="96">
        <v>1184607.53</v>
      </c>
      <c r="L167" s="96">
        <v>0</v>
      </c>
      <c r="M167" s="98">
        <v>282300.99</v>
      </c>
      <c r="N167" s="99">
        <f t="shared" si="8"/>
        <v>0</v>
      </c>
      <c r="O167" s="100">
        <f t="shared" si="9"/>
        <v>-282300.99</v>
      </c>
    </row>
    <row r="168" spans="2:15" ht="12" x14ac:dyDescent="0.25">
      <c r="B168" s="90" t="s">
        <v>393</v>
      </c>
      <c r="C168" s="82" t="s">
        <v>230</v>
      </c>
      <c r="D168" s="93" t="str">
        <f>+VLOOKUP(B168,CHOE!B163:D312,3,0)</f>
        <v>p</v>
      </c>
      <c r="E168" s="94" t="str">
        <f>+VLOOKUP(B168,CHOE!B164:E312,4,0)</f>
        <v>Current liablilities</v>
      </c>
      <c r="F168" s="94" t="str">
        <f>+VLOOKUP(B168,CHOE!B163:F312,5,0)</f>
        <v xml:space="preserve">Short term debt </v>
      </c>
      <c r="G168" s="94" t="str">
        <f>+VLOOKUP(B168,CHOE!B163:G312,6,0)</f>
        <v>Short term debt - overdraft 3</v>
      </c>
      <c r="H168" s="96">
        <v>0</v>
      </c>
      <c r="I168" s="96">
        <v>0</v>
      </c>
      <c r="J168" s="96">
        <v>0</v>
      </c>
      <c r="K168" s="96">
        <v>0</v>
      </c>
      <c r="L168" s="96">
        <v>0</v>
      </c>
      <c r="M168" s="98">
        <v>0</v>
      </c>
      <c r="N168" s="99">
        <f t="shared" si="8"/>
        <v>0</v>
      </c>
      <c r="O168" s="100">
        <f t="shared" si="9"/>
        <v>0</v>
      </c>
    </row>
    <row r="169" spans="2:15" ht="12" x14ac:dyDescent="0.25">
      <c r="B169" s="90" t="s">
        <v>394</v>
      </c>
      <c r="C169" s="82" t="s">
        <v>231</v>
      </c>
      <c r="D169" s="93" t="str">
        <f>+VLOOKUP(B169,CHOE!B164:D313,3,0)</f>
        <v>p</v>
      </c>
      <c r="E169" s="94" t="str">
        <f>+VLOOKUP(B169,CHOE!B165:E313,4,0)</f>
        <v>Non-current liabilities</v>
      </c>
      <c r="F169" s="94" t="str">
        <f>+VLOOKUP(B169,CHOE!B164:F313,5,0)</f>
        <v>Long-term debt - investment loan</v>
      </c>
      <c r="G169" s="94" t="str">
        <f>+VLOOKUP(B169,CHOE!B164:G313,6,0)</f>
        <v>Long-term debt - investment loan</v>
      </c>
      <c r="H169" s="96">
        <v>0</v>
      </c>
      <c r="I169" s="96">
        <v>236185.38</v>
      </c>
      <c r="J169" s="96">
        <v>72672.240000000005</v>
      </c>
      <c r="K169" s="96">
        <v>0</v>
      </c>
      <c r="L169" s="96">
        <v>0</v>
      </c>
      <c r="M169" s="98">
        <v>163513.14000000001</v>
      </c>
      <c r="N169" s="99">
        <f t="shared" si="8"/>
        <v>-236185.38</v>
      </c>
      <c r="O169" s="100">
        <f t="shared" si="9"/>
        <v>-163513.14000000001</v>
      </c>
    </row>
    <row r="170" spans="2:15" ht="12" x14ac:dyDescent="0.25">
      <c r="B170" s="90" t="s">
        <v>395</v>
      </c>
      <c r="C170" s="82" t="s">
        <v>232</v>
      </c>
      <c r="D170" s="93" t="str">
        <f>+VLOOKUP(B170,CHOE!B165:D314,3,0)</f>
        <v>p</v>
      </c>
      <c r="E170" s="94" t="str">
        <f>+VLOOKUP(B170,CHOE!B166:E314,4,0)</f>
        <v>Non-current liabilities</v>
      </c>
      <c r="F170" s="94" t="str">
        <f>+VLOOKUP(B170,CHOE!B165:F314,5,0)</f>
        <v>Long-term debt - investment loan</v>
      </c>
      <c r="G170" s="94" t="str">
        <f>+VLOOKUP(B170,CHOE!B165:G314,6,0)</f>
        <v>Long-term debt - investment loan</v>
      </c>
      <c r="H170" s="96">
        <v>0</v>
      </c>
      <c r="I170" s="96">
        <v>218691.82</v>
      </c>
      <c r="J170" s="96">
        <v>65194.32</v>
      </c>
      <c r="K170" s="96">
        <v>0</v>
      </c>
      <c r="L170" s="96">
        <v>0</v>
      </c>
      <c r="M170" s="98">
        <v>153497.5</v>
      </c>
      <c r="N170" s="99">
        <f t="shared" si="8"/>
        <v>-218691.82</v>
      </c>
      <c r="O170" s="100">
        <f t="shared" si="9"/>
        <v>-153497.5</v>
      </c>
    </row>
    <row r="171" spans="2:15" ht="12" x14ac:dyDescent="0.25">
      <c r="B171" s="90" t="s">
        <v>396</v>
      </c>
      <c r="C171" s="82" t="s">
        <v>233</v>
      </c>
      <c r="D171" s="93" t="str">
        <f>+VLOOKUP(B171,CHOE!B166:D315,3,0)</f>
        <v>p</v>
      </c>
      <c r="E171" s="94" t="str">
        <f>+VLOOKUP(B171,CHOE!B167:E315,4,0)</f>
        <v>Non-current liabilities</v>
      </c>
      <c r="F171" s="94" t="str">
        <f>+VLOOKUP(B171,CHOE!B166:F315,5,0)</f>
        <v>Long-term debt - investment loan</v>
      </c>
      <c r="G171" s="94" t="str">
        <f>+VLOOKUP(B171,CHOE!B166:G315,6,0)</f>
        <v>Long-term debt - investment loan</v>
      </c>
      <c r="H171" s="96">
        <v>0</v>
      </c>
      <c r="I171" s="96">
        <v>225010.75</v>
      </c>
      <c r="J171" s="96">
        <v>96432.93</v>
      </c>
      <c r="K171" s="96">
        <v>0</v>
      </c>
      <c r="L171" s="96">
        <v>0</v>
      </c>
      <c r="M171" s="98">
        <v>128577.82</v>
      </c>
      <c r="N171" s="99">
        <f t="shared" si="8"/>
        <v>-225010.75</v>
      </c>
      <c r="O171" s="100">
        <f t="shared" si="9"/>
        <v>-128577.82</v>
      </c>
    </row>
    <row r="172" spans="2:15" ht="12" x14ac:dyDescent="0.25">
      <c r="B172" s="90" t="s">
        <v>397</v>
      </c>
      <c r="C172" s="82" t="s">
        <v>234</v>
      </c>
      <c r="D172" s="93" t="str">
        <f>+VLOOKUP(B172,CHOE!B167:D316,3,0)</f>
        <v>p</v>
      </c>
      <c r="E172" s="94" t="str">
        <f>+VLOOKUP(B172,CHOE!B168:E316,4,0)</f>
        <v>Non-current liabilities</v>
      </c>
      <c r="F172" s="94" t="str">
        <f>+VLOOKUP(B172,CHOE!B167:F316,5,0)</f>
        <v>Long-term debt - investment loan</v>
      </c>
      <c r="G172" s="94" t="str">
        <f>+VLOOKUP(B172,CHOE!B167:G316,6,0)</f>
        <v>Long-term debt - investment loan</v>
      </c>
      <c r="H172" s="96">
        <v>0</v>
      </c>
      <c r="I172" s="96">
        <v>283595.34999999998</v>
      </c>
      <c r="J172" s="96">
        <v>117349.8</v>
      </c>
      <c r="K172" s="96">
        <v>0</v>
      </c>
      <c r="L172" s="96">
        <v>0</v>
      </c>
      <c r="M172" s="98">
        <v>166245.54999999999</v>
      </c>
      <c r="N172" s="99">
        <f t="shared" si="8"/>
        <v>-283595.34999999998</v>
      </c>
      <c r="O172" s="100">
        <f t="shared" si="9"/>
        <v>-166245.54999999999</v>
      </c>
    </row>
    <row r="173" spans="2:15" ht="12" x14ac:dyDescent="0.25">
      <c r="B173" s="90" t="s">
        <v>398</v>
      </c>
      <c r="C173" s="82" t="s">
        <v>235</v>
      </c>
      <c r="D173" s="93" t="str">
        <f>+VLOOKUP(B173,CHOE!B168:D317,3,0)</f>
        <v>p</v>
      </c>
      <c r="E173" s="94" t="str">
        <f>+VLOOKUP(B173,CHOE!B169:E317,4,0)</f>
        <v>Non-current liabilities</v>
      </c>
      <c r="F173" s="94" t="str">
        <f>+VLOOKUP(B173,CHOE!B168:F317,5,0)</f>
        <v>Long-term debt - investment loan</v>
      </c>
      <c r="G173" s="94" t="str">
        <f>+VLOOKUP(B173,CHOE!B168:G317,6,0)</f>
        <v>Long-term debt - investment loan</v>
      </c>
      <c r="H173" s="96">
        <v>0</v>
      </c>
      <c r="I173" s="96">
        <v>0</v>
      </c>
      <c r="J173" s="96">
        <v>0</v>
      </c>
      <c r="K173" s="96">
        <v>0</v>
      </c>
      <c r="L173" s="96">
        <v>0</v>
      </c>
      <c r="M173" s="98">
        <v>0</v>
      </c>
      <c r="N173" s="99">
        <f t="shared" si="8"/>
        <v>0</v>
      </c>
      <c r="O173" s="100">
        <f t="shared" si="9"/>
        <v>0</v>
      </c>
    </row>
    <row r="174" spans="2:15" ht="12" x14ac:dyDescent="0.25">
      <c r="B174" s="90" t="s">
        <v>399</v>
      </c>
      <c r="C174" s="82" t="s">
        <v>236</v>
      </c>
      <c r="D174" s="93" t="str">
        <f>+VLOOKUP(B174,CHOE!B169:D318,3,0)</f>
        <v>p</v>
      </c>
      <c r="E174" s="94" t="str">
        <f>+VLOOKUP(B174,CHOE!B170:E318,4,0)</f>
        <v>Non-current liabilities</v>
      </c>
      <c r="F174" s="94" t="str">
        <f>+VLOOKUP(B174,CHOE!B169:F318,5,0)</f>
        <v>Long term debt - project financing</v>
      </c>
      <c r="G174" s="94" t="str">
        <f>+VLOOKUP(B174,CHOE!B169:G318,6,0)</f>
        <v>Long term debt - project financing</v>
      </c>
      <c r="H174" s="96">
        <v>0</v>
      </c>
      <c r="I174" s="96">
        <v>0</v>
      </c>
      <c r="J174" s="96">
        <v>0</v>
      </c>
      <c r="K174" s="96">
        <v>577386</v>
      </c>
      <c r="L174" s="96">
        <v>0</v>
      </c>
      <c r="M174" s="98">
        <v>577386</v>
      </c>
      <c r="N174" s="99">
        <f t="shared" si="8"/>
        <v>0</v>
      </c>
      <c r="O174" s="100">
        <f t="shared" si="9"/>
        <v>-577386</v>
      </c>
    </row>
    <row r="175" spans="2:15" ht="12" x14ac:dyDescent="0.25">
      <c r="B175" s="90" t="s">
        <v>400</v>
      </c>
      <c r="C175" s="82" t="s">
        <v>237</v>
      </c>
      <c r="D175" s="93" t="str">
        <f>+VLOOKUP(B175,CHOE!B170:D319,3,0)</f>
        <v>p</v>
      </c>
      <c r="E175" s="94" t="str">
        <f>+VLOOKUP(B175,CHOE!B171:E319,4,0)</f>
        <v>Current liablilities</v>
      </c>
      <c r="F175" s="94" t="str">
        <f>+VLOOKUP(B175,CHOE!B170:F319,5,0)</f>
        <v>Short term debt</v>
      </c>
      <c r="G175" s="94" t="str">
        <f>+VLOOKUP(B175,CHOE!B170:G319,6,0)</f>
        <v>Other current liabilities - Nikolay</v>
      </c>
      <c r="H175" s="96">
        <v>0</v>
      </c>
      <c r="I175" s="96">
        <v>0</v>
      </c>
      <c r="J175" s="96">
        <v>0</v>
      </c>
      <c r="K175" s="96">
        <v>0</v>
      </c>
      <c r="L175" s="96">
        <v>0</v>
      </c>
      <c r="M175" s="98">
        <v>0</v>
      </c>
      <c r="N175" s="99">
        <f t="shared" si="8"/>
        <v>0</v>
      </c>
      <c r="O175" s="100">
        <f t="shared" si="9"/>
        <v>0</v>
      </c>
    </row>
    <row r="176" spans="2:15" ht="12" x14ac:dyDescent="0.25">
      <c r="B176" s="90" t="s">
        <v>238</v>
      </c>
      <c r="C176" s="82" t="s">
        <v>239</v>
      </c>
      <c r="D176" s="93" t="str">
        <f>+VLOOKUP(B176,CHOE!B171:D320,3,0)</f>
        <v>a</v>
      </c>
      <c r="E176" s="94" t="str">
        <f>+VLOOKUP(B176,CHOE!B172:E320,4,0)</f>
        <v>Non-Current Assets</v>
      </c>
      <c r="F176" s="94" t="str">
        <f>+VLOOKUP(B176,CHOE!B171:F320,5,0)</f>
        <v>Land</v>
      </c>
      <c r="G176" s="94" t="str">
        <f>+VLOOKUP(B176,CHOE!B171:G320,6,0)</f>
        <v>Land</v>
      </c>
      <c r="H176" s="96">
        <v>17050</v>
      </c>
      <c r="I176" s="96">
        <v>0</v>
      </c>
      <c r="J176" s="96">
        <v>0</v>
      </c>
      <c r="K176" s="96">
        <v>0</v>
      </c>
      <c r="L176" s="96">
        <v>17050</v>
      </c>
      <c r="M176" s="98">
        <v>0</v>
      </c>
      <c r="N176" s="99">
        <f t="shared" si="8"/>
        <v>17050</v>
      </c>
      <c r="O176" s="100">
        <f t="shared" si="9"/>
        <v>17050</v>
      </c>
    </row>
    <row r="177" spans="2:16" ht="12" x14ac:dyDescent="0.25">
      <c r="B177" s="90" t="s">
        <v>240</v>
      </c>
      <c r="C177" s="82" t="s">
        <v>241</v>
      </c>
      <c r="D177" s="93" t="str">
        <f>+VLOOKUP(B177,CHOE!B172:D321,3,0)</f>
        <v>a</v>
      </c>
      <c r="E177" s="94" t="str">
        <f>+VLOOKUP(B177,CHOE!B173:E321,4,0)</f>
        <v>Non-Current Assets</v>
      </c>
      <c r="F177" s="94" t="str">
        <f>+VLOOKUP(B177,CHOE!B172:F321,5,0)</f>
        <v>Buldings</v>
      </c>
      <c r="G177" s="94" t="str">
        <f>+VLOOKUP(B177,CHOE!B172:G321,6,0)</f>
        <v>Buldings</v>
      </c>
      <c r="H177" s="96">
        <v>482717.57</v>
      </c>
      <c r="I177" s="96">
        <v>0</v>
      </c>
      <c r="J177" s="96">
        <v>0</v>
      </c>
      <c r="K177" s="96">
        <v>0</v>
      </c>
      <c r="L177" s="96">
        <v>482717.57</v>
      </c>
      <c r="M177" s="98">
        <v>0</v>
      </c>
      <c r="N177" s="99">
        <f t="shared" si="8"/>
        <v>482717.57</v>
      </c>
      <c r="O177" s="100">
        <f t="shared" si="9"/>
        <v>482717.57</v>
      </c>
    </row>
    <row r="178" spans="2:16" ht="12" x14ac:dyDescent="0.25">
      <c r="B178" s="90" t="s">
        <v>242</v>
      </c>
      <c r="C178" s="82" t="s">
        <v>243</v>
      </c>
      <c r="D178" s="93" t="str">
        <f>+VLOOKUP(B178,CHOE!B173:D322,3,0)</f>
        <v>a</v>
      </c>
      <c r="E178" s="94" t="str">
        <f>+VLOOKUP(B178,CHOE!B174:E322,4,0)</f>
        <v>Non-Current Assets</v>
      </c>
      <c r="F178" s="94" t="str">
        <f>+VLOOKUP(B178,CHOE!B173:F322,5,0)</f>
        <v>Machines and equipment</v>
      </c>
      <c r="G178" s="94" t="str">
        <f>+VLOOKUP(B178,CHOE!B173:G322,6,0)</f>
        <v>Machines and equipment</v>
      </c>
      <c r="H178" s="96">
        <v>4958133.32</v>
      </c>
      <c r="I178" s="96">
        <v>0</v>
      </c>
      <c r="J178" s="96">
        <v>818182.59</v>
      </c>
      <c r="K178" s="96">
        <v>2545</v>
      </c>
      <c r="L178" s="96">
        <v>5773770.9100000001</v>
      </c>
      <c r="M178" s="98">
        <v>0</v>
      </c>
      <c r="N178" s="99">
        <f t="shared" si="8"/>
        <v>4958133.32</v>
      </c>
      <c r="O178" s="100">
        <f t="shared" si="9"/>
        <v>5773770.9100000001</v>
      </c>
    </row>
    <row r="179" spans="2:16" ht="12" x14ac:dyDescent="0.25">
      <c r="B179" s="90" t="s">
        <v>244</v>
      </c>
      <c r="C179" s="82" t="s">
        <v>245</v>
      </c>
      <c r="D179" s="93" t="str">
        <f>+VLOOKUP(B179,CHOE!B174:D323,3,0)</f>
        <v>a</v>
      </c>
      <c r="E179" s="94" t="str">
        <f>+VLOOKUP(B179,CHOE!B175:E323,4,0)</f>
        <v>Non-Current Assets</v>
      </c>
      <c r="F179" s="94" t="str">
        <f>+VLOOKUP(B179,CHOE!B174:F323,5,0)</f>
        <v>Transport Vehicles</v>
      </c>
      <c r="G179" s="94" t="str">
        <f>+VLOOKUP(B179,CHOE!B174:G323,6,0)</f>
        <v>Transport Vehicles</v>
      </c>
      <c r="H179" s="96">
        <v>104850.74</v>
      </c>
      <c r="I179" s="96">
        <v>0</v>
      </c>
      <c r="J179" s="96">
        <v>19558.3</v>
      </c>
      <c r="K179" s="96">
        <v>0</v>
      </c>
      <c r="L179" s="96">
        <v>124409.04</v>
      </c>
      <c r="M179" s="98">
        <v>0</v>
      </c>
      <c r="N179" s="99">
        <f t="shared" si="8"/>
        <v>104850.74</v>
      </c>
      <c r="O179" s="100">
        <f t="shared" si="9"/>
        <v>124409.04</v>
      </c>
    </row>
    <row r="180" spans="2:16" ht="12" x14ac:dyDescent="0.25">
      <c r="B180" s="90" t="s">
        <v>246</v>
      </c>
      <c r="C180" s="82" t="s">
        <v>247</v>
      </c>
      <c r="D180" s="93" t="str">
        <f>+VLOOKUP(B180,CHOE!B175:D324,3,0)</f>
        <v>a</v>
      </c>
      <c r="E180" s="94" t="str">
        <f>+VLOOKUP(B180,CHOE!B176:E324,4,0)</f>
        <v>Non-Current Assets</v>
      </c>
      <c r="F180" s="94" t="str">
        <f>+VLOOKUP(B180,CHOE!B175:F324,5,0)</f>
        <v xml:space="preserve">Office and other equipment </v>
      </c>
      <c r="G180" s="94" t="str">
        <f>+VLOOKUP(B180,CHOE!B175:G324,6,0)</f>
        <v xml:space="preserve">Office and other equipment </v>
      </c>
      <c r="H180" s="96">
        <v>577073.17000000004</v>
      </c>
      <c r="I180" s="96">
        <v>0</v>
      </c>
      <c r="J180" s="96">
        <v>34790.21</v>
      </c>
      <c r="K180" s="96">
        <v>0</v>
      </c>
      <c r="L180" s="96">
        <v>611863.38</v>
      </c>
      <c r="M180" s="98">
        <v>0</v>
      </c>
      <c r="N180" s="99">
        <f t="shared" si="8"/>
        <v>577073.17000000004</v>
      </c>
      <c r="O180" s="100">
        <f t="shared" si="9"/>
        <v>611863.38</v>
      </c>
    </row>
    <row r="181" spans="2:16" ht="12" x14ac:dyDescent="0.25">
      <c r="B181" s="90" t="s">
        <v>401</v>
      </c>
      <c r="C181" s="82" t="s">
        <v>248</v>
      </c>
      <c r="D181" s="93" t="str">
        <f>+VLOOKUP(B181,CHOE!B176:D325,3,0)</f>
        <v>a</v>
      </c>
      <c r="E181" s="94" t="str">
        <f>+VLOOKUP(B181,CHOE!B177:E325,4,0)</f>
        <v>Non-Current Assets</v>
      </c>
      <c r="F181" s="94" t="str">
        <f>+VLOOKUP(B181,CHOE!B176:F325,5,0)</f>
        <v>Acuisition of assets</v>
      </c>
      <c r="G181" s="94" t="str">
        <f>+VLOOKUP(B181,CHOE!B176:G325,6,0)</f>
        <v>Acuisition of assets</v>
      </c>
      <c r="H181" s="96">
        <v>0</v>
      </c>
      <c r="I181" s="96">
        <v>0</v>
      </c>
      <c r="J181" s="96">
        <v>0</v>
      </c>
      <c r="K181" s="96">
        <v>0</v>
      </c>
      <c r="L181" s="96">
        <v>0</v>
      </c>
      <c r="M181" s="98">
        <v>0</v>
      </c>
      <c r="N181" s="99">
        <f t="shared" si="8"/>
        <v>0</v>
      </c>
      <c r="O181" s="100">
        <f t="shared" si="9"/>
        <v>0</v>
      </c>
    </row>
    <row r="182" spans="2:16" ht="12" x14ac:dyDescent="0.25">
      <c r="B182" s="90" t="s">
        <v>402</v>
      </c>
      <c r="C182" s="82" t="s">
        <v>249</v>
      </c>
      <c r="D182" s="93" t="str">
        <f>+VLOOKUP(B182,CHOE!B177:D326,3,0)</f>
        <v>a</v>
      </c>
      <c r="E182" s="94" t="str">
        <f>+VLOOKUP(B182,CHOE!B178:E326,4,0)</f>
        <v>Non-Current Assets</v>
      </c>
      <c r="F182" s="94" t="str">
        <f>+VLOOKUP(B182,CHOE!B177:F326,5,0)</f>
        <v>Acuisition of assets</v>
      </c>
      <c r="G182" s="94" t="str">
        <f>+VLOOKUP(B182,CHOE!B177:G326,6,0)</f>
        <v>Acuisition of assets</v>
      </c>
      <c r="H182" s="96">
        <v>0</v>
      </c>
      <c r="I182" s="96">
        <v>0</v>
      </c>
      <c r="J182" s="96">
        <v>0</v>
      </c>
      <c r="K182" s="96">
        <v>0</v>
      </c>
      <c r="L182" s="96">
        <v>0</v>
      </c>
      <c r="M182" s="98">
        <v>0</v>
      </c>
      <c r="N182" s="99">
        <f t="shared" si="8"/>
        <v>0</v>
      </c>
      <c r="O182" s="100">
        <f t="shared" si="9"/>
        <v>0</v>
      </c>
    </row>
    <row r="183" spans="2:16" ht="12" x14ac:dyDescent="0.25">
      <c r="B183" s="90" t="s">
        <v>403</v>
      </c>
      <c r="C183" s="82" t="s">
        <v>250</v>
      </c>
      <c r="D183" s="93" t="str">
        <f>+VLOOKUP(B183,CHOE!B178:D327,3,0)</f>
        <v>a</v>
      </c>
      <c r="E183" s="94" t="str">
        <f>+VLOOKUP(B183,CHOE!B179:E327,4,0)</f>
        <v>Non-Current Assets</v>
      </c>
      <c r="F183" s="94" t="str">
        <f>+VLOOKUP(B183,CHOE!B178:F327,5,0)</f>
        <v>Acuisition of assets</v>
      </c>
      <c r="G183" s="94" t="str">
        <f>+VLOOKUP(B183,CHOE!B178:G327,6,0)</f>
        <v>Acuisition of assets</v>
      </c>
      <c r="H183" s="96">
        <v>0</v>
      </c>
      <c r="I183" s="96">
        <v>0</v>
      </c>
      <c r="J183" s="96">
        <v>0</v>
      </c>
      <c r="K183" s="96">
        <v>0</v>
      </c>
      <c r="L183" s="96">
        <v>0</v>
      </c>
      <c r="M183" s="98">
        <v>0</v>
      </c>
      <c r="N183" s="99">
        <f t="shared" si="8"/>
        <v>0</v>
      </c>
      <c r="O183" s="100">
        <f t="shared" si="9"/>
        <v>0</v>
      </c>
    </row>
    <row r="184" spans="2:16" ht="12" x14ac:dyDescent="0.25">
      <c r="B184" s="90" t="s">
        <v>404</v>
      </c>
      <c r="C184" s="82" t="s">
        <v>251</v>
      </c>
      <c r="D184" s="93" t="str">
        <f>+VLOOKUP(B184,CHOE!B179:D328,3,0)</f>
        <v>a</v>
      </c>
      <c r="E184" s="94" t="str">
        <f>+VLOOKUP(B184,CHOE!B180:E328,4,0)</f>
        <v>Non-Current Assets</v>
      </c>
      <c r="F184" s="94" t="str">
        <f>+VLOOKUP(B184,CHOE!B179:F328,5,0)</f>
        <v>Acuisition of assets</v>
      </c>
      <c r="G184" s="94" t="str">
        <f>+VLOOKUP(B184,CHOE!B179:G328,6,0)</f>
        <v>Acuisition of assets</v>
      </c>
      <c r="H184" s="96">
        <v>0</v>
      </c>
      <c r="I184" s="96">
        <v>0</v>
      </c>
      <c r="J184" s="96">
        <v>0</v>
      </c>
      <c r="K184" s="96">
        <v>0</v>
      </c>
      <c r="L184" s="96">
        <v>0</v>
      </c>
      <c r="M184" s="98">
        <v>0</v>
      </c>
      <c r="N184" s="99">
        <f t="shared" si="8"/>
        <v>0</v>
      </c>
      <c r="O184" s="100">
        <f t="shared" si="9"/>
        <v>0</v>
      </c>
    </row>
    <row r="185" spans="2:16" ht="12" x14ac:dyDescent="0.25">
      <c r="B185" s="90" t="s">
        <v>405</v>
      </c>
      <c r="C185" s="82" t="s">
        <v>252</v>
      </c>
      <c r="D185" s="93" t="str">
        <f>+VLOOKUP(B185,CHOE!B180:D329,3,0)</f>
        <v>a</v>
      </c>
      <c r="E185" s="94" t="str">
        <f>+VLOOKUP(B185,CHOE!B181:E329,4,0)</f>
        <v>Non-Current Assets</v>
      </c>
      <c r="F185" s="94" t="str">
        <f>+VLOOKUP(B185,CHOE!B180:F329,5,0)</f>
        <v>Acuisition of assets</v>
      </c>
      <c r="G185" s="94" t="str">
        <f>+VLOOKUP(B185,CHOE!B180:G329,6,0)</f>
        <v>Acuisition of assets</v>
      </c>
      <c r="H185" s="96">
        <v>0</v>
      </c>
      <c r="I185" s="96">
        <v>0</v>
      </c>
      <c r="J185" s="96">
        <v>0</v>
      </c>
      <c r="K185" s="96">
        <v>0</v>
      </c>
      <c r="L185" s="96">
        <v>0</v>
      </c>
      <c r="M185" s="98">
        <v>0</v>
      </c>
      <c r="N185" s="99">
        <f t="shared" si="8"/>
        <v>0</v>
      </c>
      <c r="O185" s="100">
        <f t="shared" si="9"/>
        <v>0</v>
      </c>
    </row>
    <row r="186" spans="2:16" ht="12" x14ac:dyDescent="0.25">
      <c r="B186" s="90" t="s">
        <v>406</v>
      </c>
      <c r="C186" s="82" t="s">
        <v>253</v>
      </c>
      <c r="D186" s="93" t="str">
        <f>+VLOOKUP(B186,CHOE!B181:D330,3,0)</f>
        <v>a</v>
      </c>
      <c r="E186" s="94" t="str">
        <f>+VLOOKUP(B186,CHOE!B182:E330,4,0)</f>
        <v>Non-Current Assets</v>
      </c>
      <c r="F186" s="94" t="str">
        <f>+VLOOKUP(B186,CHOE!B181:F330,5,0)</f>
        <v>Acuisition of assets</v>
      </c>
      <c r="G186" s="94" t="str">
        <f>+VLOOKUP(B186,CHOE!B181:G330,6,0)</f>
        <v>Acuisition of assets</v>
      </c>
      <c r="H186" s="96">
        <v>369543</v>
      </c>
      <c r="I186" s="96">
        <v>0</v>
      </c>
      <c r="J186" s="96">
        <v>142778.9</v>
      </c>
      <c r="K186" s="96">
        <v>0</v>
      </c>
      <c r="L186" s="96">
        <v>512321.9</v>
      </c>
      <c r="M186" s="98">
        <v>0</v>
      </c>
      <c r="N186" s="99">
        <f t="shared" si="8"/>
        <v>369543</v>
      </c>
      <c r="O186" s="100">
        <f t="shared" si="9"/>
        <v>512321.9</v>
      </c>
    </row>
    <row r="187" spans="2:16" s="112" customFormat="1" ht="12" x14ac:dyDescent="0.25">
      <c r="B187" s="90" t="s">
        <v>407</v>
      </c>
      <c r="C187" s="82" t="s">
        <v>254</v>
      </c>
      <c r="D187" s="93" t="str">
        <f>+VLOOKUP(B187,CHOE!B182:D331,3,0)</f>
        <v>a</v>
      </c>
      <c r="E187" s="94" t="str">
        <f>+VLOOKUP(B187,CHOE!B183:E331,4,0)</f>
        <v>Non-Current Assets</v>
      </c>
      <c r="F187" s="94" t="str">
        <f>+VLOOKUP(B187,CHOE!B182:F331,5,0)</f>
        <v>Machines purchased by project</v>
      </c>
      <c r="G187" s="94" t="str">
        <f>+VLOOKUP(B187,CHOE!B182:G331,6,0)</f>
        <v>Machines purchased by project</v>
      </c>
      <c r="H187" s="96">
        <v>1584558.39</v>
      </c>
      <c r="I187" s="96">
        <v>0</v>
      </c>
      <c r="J187" s="96">
        <v>0</v>
      </c>
      <c r="K187" s="96">
        <v>0</v>
      </c>
      <c r="L187" s="96">
        <v>1584558.39</v>
      </c>
      <c r="M187" s="98">
        <v>0</v>
      </c>
      <c r="N187" s="99">
        <f t="shared" si="8"/>
        <v>1584558.39</v>
      </c>
      <c r="O187" s="100">
        <f t="shared" si="9"/>
        <v>1584558.39</v>
      </c>
      <c r="P187" s="82"/>
    </row>
    <row r="188" spans="2:16" s="112" customFormat="1" ht="12" x14ac:dyDescent="0.25">
      <c r="B188" s="90" t="s">
        <v>408</v>
      </c>
      <c r="C188" s="82" t="s">
        <v>255</v>
      </c>
      <c r="D188" s="93" t="str">
        <f>+VLOOKUP(B188,CHOE!B183:D332,3,0)</f>
        <v>a</v>
      </c>
      <c r="E188" s="94" t="str">
        <f>+VLOOKUP(B188,CHOE!B184:E332,4,0)</f>
        <v>Non-Current Assets</v>
      </c>
      <c r="F188" s="94" t="str">
        <f>+VLOOKUP(B188,CHOE!B183:F332,5,0)</f>
        <v>Machines purchased by project</v>
      </c>
      <c r="G188" s="94" t="str">
        <f>+VLOOKUP(B188,CHOE!B183:G332,6,0)</f>
        <v>Machines purchased by project</v>
      </c>
      <c r="H188" s="96">
        <v>367800</v>
      </c>
      <c r="I188" s="96">
        <v>0</v>
      </c>
      <c r="J188" s="96">
        <v>12054</v>
      </c>
      <c r="K188" s="96">
        <v>0</v>
      </c>
      <c r="L188" s="96">
        <v>379854</v>
      </c>
      <c r="M188" s="98">
        <v>0</v>
      </c>
      <c r="N188" s="99">
        <f t="shared" si="8"/>
        <v>367800</v>
      </c>
      <c r="O188" s="100">
        <f t="shared" si="9"/>
        <v>379854</v>
      </c>
      <c r="P188" s="82"/>
    </row>
    <row r="189" spans="2:16" s="112" customFormat="1" ht="12" x14ac:dyDescent="0.25">
      <c r="B189" s="90" t="s">
        <v>409</v>
      </c>
      <c r="C189" s="82" t="s">
        <v>227</v>
      </c>
      <c r="D189" s="93" t="str">
        <f>+VLOOKUP(B189,CHOE!B184:D333,3,0)</f>
        <v>a</v>
      </c>
      <c r="E189" s="94" t="str">
        <f>+VLOOKUP(B189,CHOE!B185:E333,4,0)</f>
        <v>Non-Current Assets</v>
      </c>
      <c r="F189" s="94" t="str">
        <f>+VLOOKUP(B189,CHOE!B184:F333,5,0)</f>
        <v>Machines purchased by project</v>
      </c>
      <c r="G189" s="94" t="str">
        <f>+VLOOKUP(B189,CHOE!B184:G333,6,0)</f>
        <v>Machines purchased by project</v>
      </c>
      <c r="H189" s="96">
        <v>0</v>
      </c>
      <c r="I189" s="96">
        <v>0</v>
      </c>
      <c r="J189" s="96">
        <v>1608311</v>
      </c>
      <c r="K189" s="96">
        <v>0</v>
      </c>
      <c r="L189" s="96">
        <v>1608311</v>
      </c>
      <c r="M189" s="98">
        <v>0</v>
      </c>
      <c r="N189" s="99">
        <f t="shared" si="8"/>
        <v>0</v>
      </c>
      <c r="O189" s="100">
        <f t="shared" si="9"/>
        <v>1608311</v>
      </c>
      <c r="P189" s="82"/>
    </row>
    <row r="190" spans="2:16" s="112" customFormat="1" ht="12" x14ac:dyDescent="0.25">
      <c r="B190" s="90" t="s">
        <v>410</v>
      </c>
      <c r="C190" s="82" t="s">
        <v>228</v>
      </c>
      <c r="D190" s="93" t="str">
        <f>+VLOOKUP(B190,CHOE!B185:D334,3,0)</f>
        <v>a</v>
      </c>
      <c r="E190" s="94" t="str">
        <f>+VLOOKUP(B190,CHOE!B186:E334,4,0)</f>
        <v>Non-Current Assets</v>
      </c>
      <c r="F190" s="94" t="str">
        <f>+VLOOKUP(B190,CHOE!B185:F334,5,0)</f>
        <v>Machines purchased by project</v>
      </c>
      <c r="G190" s="94" t="str">
        <f>+VLOOKUP(B190,CHOE!B185:G334,6,0)</f>
        <v>Machines purchased by project</v>
      </c>
      <c r="H190" s="96">
        <v>0</v>
      </c>
      <c r="I190" s="96">
        <v>0</v>
      </c>
      <c r="J190" s="96">
        <v>0</v>
      </c>
      <c r="K190" s="96">
        <v>0</v>
      </c>
      <c r="L190" s="96">
        <v>0</v>
      </c>
      <c r="M190" s="98">
        <v>0</v>
      </c>
      <c r="N190" s="99">
        <f t="shared" si="8"/>
        <v>0</v>
      </c>
      <c r="O190" s="100">
        <f t="shared" si="9"/>
        <v>0</v>
      </c>
      <c r="P190" s="82"/>
    </row>
    <row r="191" spans="2:16" ht="12" x14ac:dyDescent="0.25">
      <c r="B191" s="90" t="s">
        <v>256</v>
      </c>
      <c r="C191" s="82" t="s">
        <v>257</v>
      </c>
      <c r="D191" s="93" t="str">
        <f>+VLOOKUP(B191,CHOE!B186:D335,3,0)</f>
        <v>a</v>
      </c>
      <c r="E191" s="94" t="str">
        <f>+VLOOKUP(B191,CHOE!B187:E335,4,0)</f>
        <v>Non-Current Assets</v>
      </c>
      <c r="F191" s="94" t="str">
        <f>+VLOOKUP(B191,CHOE!B186:F335,5,0)</f>
        <v>Intangible assets</v>
      </c>
      <c r="G191" s="94" t="str">
        <f>+VLOOKUP(B191,CHOE!B186:G335,6,0)</f>
        <v>Software</v>
      </c>
      <c r="H191" s="96">
        <v>46568.9</v>
      </c>
      <c r="I191" s="96">
        <v>0</v>
      </c>
      <c r="J191" s="96">
        <v>0</v>
      </c>
      <c r="K191" s="96">
        <v>0</v>
      </c>
      <c r="L191" s="96">
        <v>46568.9</v>
      </c>
      <c r="M191" s="98">
        <v>0</v>
      </c>
      <c r="N191" s="99">
        <f t="shared" si="8"/>
        <v>46568.9</v>
      </c>
      <c r="O191" s="100">
        <f t="shared" si="9"/>
        <v>46568.9</v>
      </c>
    </row>
    <row r="192" spans="2:16" ht="12" x14ac:dyDescent="0.25">
      <c r="B192" s="90" t="s">
        <v>411</v>
      </c>
      <c r="C192" s="82" t="s">
        <v>258</v>
      </c>
      <c r="D192" s="93" t="str">
        <f>+VLOOKUP(B192,CHOE!B187:D336,3,0)</f>
        <v>a</v>
      </c>
      <c r="E192" s="94" t="str">
        <f>+VLOOKUP(B192,CHOE!B188:E336,4,0)</f>
        <v>Non-Current Assets</v>
      </c>
      <c r="F192" s="94" t="str">
        <f>+VLOOKUP(B192,CHOE!B187:F336,5,0)</f>
        <v>Financial assets</v>
      </c>
      <c r="G192" s="94" t="str">
        <f>+VLOOKUP(B192,CHOE!B187:G336,6,0)</f>
        <v>Granted loans</v>
      </c>
      <c r="H192" s="96">
        <v>30000</v>
      </c>
      <c r="I192" s="96">
        <v>0</v>
      </c>
      <c r="J192" s="96">
        <v>0</v>
      </c>
      <c r="K192" s="96">
        <v>30000</v>
      </c>
      <c r="L192" s="96">
        <v>0</v>
      </c>
      <c r="M192" s="98">
        <v>0</v>
      </c>
      <c r="N192" s="99">
        <f t="shared" si="8"/>
        <v>30000</v>
      </c>
      <c r="O192" s="100">
        <f t="shared" si="9"/>
        <v>0</v>
      </c>
    </row>
    <row r="193" spans="2:15" x14ac:dyDescent="0.2">
      <c r="B193" s="89" t="s">
        <v>412</v>
      </c>
      <c r="C193" s="82" t="s">
        <v>259</v>
      </c>
      <c r="D193" s="93" t="str">
        <f>+VLOOKUP(B193,CHOE!B188:D337,3,0)</f>
        <v>a</v>
      </c>
      <c r="E193" s="94" t="str">
        <f>+VLOOKUP(B193,CHOE!B189:E337,4,0)</f>
        <v>Non-Current Assets</v>
      </c>
      <c r="F193" s="94" t="str">
        <f>+VLOOKUP(B193,CHOE!B188:F337,5,0)</f>
        <v>Depreciation of tangible asstes</v>
      </c>
      <c r="G193" s="94" t="str">
        <f>+VLOOKUP(B193,CHOE!B188:G337,6,0)</f>
        <v>Depreciation of 203</v>
      </c>
      <c r="H193" s="96">
        <v>0</v>
      </c>
      <c r="I193" s="96">
        <v>251480.29</v>
      </c>
      <c r="J193" s="96">
        <v>0</v>
      </c>
      <c r="K193" s="96">
        <v>11746.08</v>
      </c>
      <c r="L193" s="96">
        <v>0</v>
      </c>
      <c r="M193" s="98">
        <v>263226.37</v>
      </c>
      <c r="N193" s="99">
        <f t="shared" si="8"/>
        <v>-251480.29</v>
      </c>
      <c r="O193" s="100">
        <f t="shared" si="9"/>
        <v>-263226.37</v>
      </c>
    </row>
    <row r="194" spans="2:15" x14ac:dyDescent="0.2">
      <c r="B194" s="89" t="s">
        <v>413</v>
      </c>
      <c r="C194" s="82" t="s">
        <v>260</v>
      </c>
      <c r="D194" s="93" t="str">
        <f>+VLOOKUP(B194,CHOE!B189:D338,3,0)</f>
        <v>a</v>
      </c>
      <c r="E194" s="94" t="str">
        <f>+VLOOKUP(B194,CHOE!B190:E338,4,0)</f>
        <v>Non-Current Assets</v>
      </c>
      <c r="F194" s="94" t="str">
        <f>+VLOOKUP(B194,CHOE!B189:F338,5,0)</f>
        <v>Depreciation of tangible asstes</v>
      </c>
      <c r="G194" s="94" t="str">
        <f>+VLOOKUP(B194,CHOE!B189:G338,6,0)</f>
        <v>Depreciation of 204</v>
      </c>
      <c r="H194" s="96">
        <v>0</v>
      </c>
      <c r="I194" s="96">
        <v>2925667.07</v>
      </c>
      <c r="J194" s="96">
        <v>2545</v>
      </c>
      <c r="K194" s="96">
        <v>323654.09999999998</v>
      </c>
      <c r="L194" s="96">
        <v>0</v>
      </c>
      <c r="M194" s="98">
        <v>3246776.17</v>
      </c>
      <c r="N194" s="99">
        <f t="shared" si="8"/>
        <v>-2925667.07</v>
      </c>
      <c r="O194" s="100">
        <f t="shared" si="9"/>
        <v>-3246776.17</v>
      </c>
    </row>
    <row r="195" spans="2:15" x14ac:dyDescent="0.2">
      <c r="B195" s="89" t="s">
        <v>414</v>
      </c>
      <c r="C195" s="82" t="s">
        <v>261</v>
      </c>
      <c r="D195" s="93" t="str">
        <f>+VLOOKUP(B195,CHOE!B190:D339,3,0)</f>
        <v>a</v>
      </c>
      <c r="E195" s="94" t="str">
        <f>+VLOOKUP(B195,CHOE!B191:E339,4,0)</f>
        <v>Non-Current Assets</v>
      </c>
      <c r="F195" s="94" t="str">
        <f>+VLOOKUP(B195,CHOE!B190:F339,5,0)</f>
        <v>Depreciation of tangible asstes</v>
      </c>
      <c r="G195" s="94" t="str">
        <f>+VLOOKUP(B195,CHOE!B190:G339,6,0)</f>
        <v>Depreciation of 205</v>
      </c>
      <c r="H195" s="96">
        <v>0</v>
      </c>
      <c r="I195" s="96">
        <v>99538.27</v>
      </c>
      <c r="J195" s="96">
        <v>0</v>
      </c>
      <c r="K195" s="96">
        <v>7509.68</v>
      </c>
      <c r="L195" s="96">
        <v>0</v>
      </c>
      <c r="M195" s="98">
        <v>107047.95</v>
      </c>
      <c r="N195" s="99">
        <f t="shared" si="8"/>
        <v>-99538.27</v>
      </c>
      <c r="O195" s="100">
        <f t="shared" si="9"/>
        <v>-107047.95</v>
      </c>
    </row>
    <row r="196" spans="2:15" x14ac:dyDescent="0.2">
      <c r="B196" s="89" t="s">
        <v>415</v>
      </c>
      <c r="C196" s="82" t="s">
        <v>262</v>
      </c>
      <c r="D196" s="93" t="str">
        <f>+VLOOKUP(B196,CHOE!B191:D340,3,0)</f>
        <v>a</v>
      </c>
      <c r="E196" s="94" t="str">
        <f>+VLOOKUP(B196,CHOE!B192:E340,4,0)</f>
        <v>Non-Current Assets</v>
      </c>
      <c r="F196" s="94" t="str">
        <f>+VLOOKUP(B196,CHOE!B191:F340,5,0)</f>
        <v>Depreciation of tangible asstes</v>
      </c>
      <c r="G196" s="94" t="str">
        <f>+VLOOKUP(B196,CHOE!B191:G340,6,0)</f>
        <v>Depreciation of 206</v>
      </c>
      <c r="H196" s="96">
        <v>0</v>
      </c>
      <c r="I196" s="96">
        <v>282599.23</v>
      </c>
      <c r="J196" s="96">
        <v>0</v>
      </c>
      <c r="K196" s="96">
        <v>64950.879999999997</v>
      </c>
      <c r="L196" s="96">
        <v>0</v>
      </c>
      <c r="M196" s="98">
        <v>347550.11</v>
      </c>
      <c r="N196" s="99">
        <f t="shared" si="8"/>
        <v>-282599.23</v>
      </c>
      <c r="O196" s="100">
        <f t="shared" si="9"/>
        <v>-347550.11</v>
      </c>
    </row>
    <row r="197" spans="2:15" x14ac:dyDescent="0.2">
      <c r="B197" s="89" t="s">
        <v>416</v>
      </c>
      <c r="C197" s="82" t="s">
        <v>254</v>
      </c>
      <c r="D197" s="93" t="str">
        <f>+VLOOKUP(B197,CHOE!B192:D341,3,0)</f>
        <v>a</v>
      </c>
      <c r="E197" s="94" t="str">
        <f>+VLOOKUP(B197,CHOE!B193:E341,4,0)</f>
        <v>Non-Current Assets</v>
      </c>
      <c r="F197" s="94" t="str">
        <f>+VLOOKUP(B197,CHOE!B192:F341,5,0)</f>
        <v>Depreciation of tangible asstes</v>
      </c>
      <c r="G197" s="94" t="str">
        <f>+VLOOKUP(B197,CHOE!B192:G341,6,0)</f>
        <v>Depreciation of asstes by project</v>
      </c>
      <c r="H197" s="96">
        <v>0</v>
      </c>
      <c r="I197" s="96">
        <v>691261.74</v>
      </c>
      <c r="J197" s="96">
        <v>0</v>
      </c>
      <c r="K197" s="96">
        <v>200441.24</v>
      </c>
      <c r="L197" s="96">
        <v>0</v>
      </c>
      <c r="M197" s="98">
        <v>891702.98</v>
      </c>
      <c r="N197" s="99">
        <f t="shared" si="8"/>
        <v>-691261.74</v>
      </c>
      <c r="O197" s="100">
        <f t="shared" si="9"/>
        <v>-891702.98</v>
      </c>
    </row>
    <row r="198" spans="2:15" ht="12" x14ac:dyDescent="0.25">
      <c r="B198" s="90" t="s">
        <v>417</v>
      </c>
      <c r="C198" s="82" t="s">
        <v>263</v>
      </c>
      <c r="D198" s="93" t="str">
        <f>+VLOOKUP(B198,CHOE!B193:D342,3,0)</f>
        <v>a</v>
      </c>
      <c r="E198" s="94" t="str">
        <f>+VLOOKUP(B198,CHOE!B194:E342,4,0)</f>
        <v>Non-Current Assets</v>
      </c>
      <c r="F198" s="94" t="str">
        <f>+VLOOKUP(B198,CHOE!B193:F342,5,0)</f>
        <v>Depreciation of intangible asstes</v>
      </c>
      <c r="G198" s="94" t="str">
        <f>+VLOOKUP(B198,CHOE!B193:G342,6,0)</f>
        <v>Depreciation of intangible asstes</v>
      </c>
      <c r="H198" s="96">
        <v>0</v>
      </c>
      <c r="I198" s="96">
        <v>46568.9</v>
      </c>
      <c r="J198" s="96">
        <v>0</v>
      </c>
      <c r="K198" s="96">
        <v>0</v>
      </c>
      <c r="L198" s="96">
        <v>0</v>
      </c>
      <c r="M198" s="98">
        <v>46568.9</v>
      </c>
      <c r="N198" s="99">
        <f t="shared" si="8"/>
        <v>-46568.9</v>
      </c>
      <c r="O198" s="100">
        <f t="shared" si="9"/>
        <v>-46568.9</v>
      </c>
    </row>
    <row r="199" spans="2:15" ht="12" x14ac:dyDescent="0.25">
      <c r="B199" s="90" t="s">
        <v>418</v>
      </c>
      <c r="C199" s="82" t="s">
        <v>264</v>
      </c>
      <c r="D199" s="93" t="str">
        <f>+VLOOKUP(B199,CHOE!B194:D343,3,0)</f>
        <v>a</v>
      </c>
      <c r="E199" s="94" t="str">
        <f>+VLOOKUP(B199,CHOE!B195:E343,4,0)</f>
        <v>Currents Assets</v>
      </c>
      <c r="F199" s="94" t="str">
        <f>+VLOOKUP(B199,CHOE!B194:F343,5,0)</f>
        <v>Inventrories</v>
      </c>
      <c r="G199" s="94" t="str">
        <f>+VLOOKUP(B199,CHOE!B194:G343,6,0)</f>
        <v>Inventrories</v>
      </c>
      <c r="H199" s="96">
        <v>2536916.88</v>
      </c>
      <c r="I199" s="96">
        <v>0</v>
      </c>
      <c r="J199" s="96">
        <v>8919747.9000000004</v>
      </c>
      <c r="K199" s="96">
        <v>7322529.8200000003</v>
      </c>
      <c r="L199" s="96">
        <v>4134134.96</v>
      </c>
      <c r="M199" s="98">
        <v>0</v>
      </c>
      <c r="N199" s="99">
        <f t="shared" si="8"/>
        <v>2536916.88</v>
      </c>
      <c r="O199" s="100">
        <f t="shared" si="9"/>
        <v>4134134.96</v>
      </c>
    </row>
    <row r="200" spans="2:15" ht="12" x14ac:dyDescent="0.25">
      <c r="B200" s="90" t="s">
        <v>418</v>
      </c>
      <c r="C200" s="82" t="s">
        <v>265</v>
      </c>
      <c r="D200" s="93" t="str">
        <f>+VLOOKUP(B200,CHOE!B195:D344,3,0)</f>
        <v>a</v>
      </c>
      <c r="E200" s="94" t="str">
        <f>+VLOOKUP(B200,CHOE!B196:E344,4,0)</f>
        <v>Currents Assets</v>
      </c>
      <c r="F200" s="94" t="str">
        <f>+VLOOKUP(B200,CHOE!B195:F344,5,0)</f>
        <v>Inventrories</v>
      </c>
      <c r="G200" s="94" t="str">
        <f>+VLOOKUP(B200,CHOE!B195:G344,6,0)</f>
        <v>Inventrories</v>
      </c>
      <c r="H200" s="96">
        <v>618316.61</v>
      </c>
      <c r="I200" s="96">
        <v>0</v>
      </c>
      <c r="J200" s="96">
        <v>4726649.9000000004</v>
      </c>
      <c r="K200" s="96">
        <v>4088078.81</v>
      </c>
      <c r="L200" s="96">
        <v>1256887.7</v>
      </c>
      <c r="M200" s="98">
        <v>0</v>
      </c>
      <c r="N200" s="99">
        <f t="shared" si="8"/>
        <v>618316.61</v>
      </c>
      <c r="O200" s="100">
        <f t="shared" si="9"/>
        <v>1256887.7</v>
      </c>
    </row>
    <row r="201" spans="2:15" ht="12" x14ac:dyDescent="0.25">
      <c r="B201" s="90" t="s">
        <v>266</v>
      </c>
      <c r="C201" s="82" t="s">
        <v>267</v>
      </c>
      <c r="D201" s="93" t="str">
        <f>+VLOOKUP(B201,CHOE!B196:D345,3,0)</f>
        <v>a</v>
      </c>
      <c r="E201" s="94" t="str">
        <f>+VLOOKUP(B201,CHOE!B197:E345,4,0)</f>
        <v>Currents Assets</v>
      </c>
      <c r="F201" s="94" t="str">
        <f>+VLOOKUP(B201,CHOE!B196:F345,5,0)</f>
        <v>Production</v>
      </c>
      <c r="G201" s="94" t="str">
        <f>+VLOOKUP(B201,CHOE!B196:G345,6,0)</f>
        <v>Production</v>
      </c>
      <c r="H201" s="96">
        <v>69365.19</v>
      </c>
      <c r="I201" s="96">
        <v>0</v>
      </c>
      <c r="J201" s="96">
        <v>9642372.3900000006</v>
      </c>
      <c r="K201" s="96">
        <v>9574139.5299999993</v>
      </c>
      <c r="L201" s="96">
        <v>137598.04999999999</v>
      </c>
      <c r="M201" s="98">
        <v>0</v>
      </c>
      <c r="N201" s="99">
        <f t="shared" si="8"/>
        <v>69365.19</v>
      </c>
      <c r="O201" s="100">
        <f t="shared" si="9"/>
        <v>137598.04999999999</v>
      </c>
    </row>
    <row r="202" spans="2:15" ht="12" x14ac:dyDescent="0.25">
      <c r="B202" s="90" t="s">
        <v>268</v>
      </c>
      <c r="C202" s="82" t="s">
        <v>269</v>
      </c>
      <c r="D202" s="93" t="str">
        <f>+VLOOKUP(B202,CHOE!B197:D346,3,0)</f>
        <v>p</v>
      </c>
      <c r="E202" s="94" t="str">
        <f>+VLOOKUP(B202,CHOE!B198:E346,4,0)</f>
        <v>Current liablilities</v>
      </c>
      <c r="F202" s="94" t="str">
        <f>+VLOOKUP(B202,CHOE!B197:F346,5,0)</f>
        <v>Trade payables</v>
      </c>
      <c r="G202" s="94" t="str">
        <f>+VLOOKUP(B202,CHOE!B197:G346,6,0)</f>
        <v>Trade payables</v>
      </c>
      <c r="H202" s="96">
        <v>0</v>
      </c>
      <c r="I202" s="96">
        <v>1396149.48</v>
      </c>
      <c r="J202" s="96">
        <v>11182348.689999999</v>
      </c>
      <c r="K202" s="96">
        <v>12920090.49</v>
      </c>
      <c r="L202" s="96">
        <v>0</v>
      </c>
      <c r="M202" s="98">
        <v>3133891.28</v>
      </c>
      <c r="N202" s="99">
        <f t="shared" si="8"/>
        <v>-1396149.48</v>
      </c>
      <c r="O202" s="100">
        <f t="shared" si="9"/>
        <v>-3133891.28</v>
      </c>
    </row>
    <row r="203" spans="2:15" ht="12" x14ac:dyDescent="0.25">
      <c r="B203" s="90" t="s">
        <v>270</v>
      </c>
      <c r="C203" s="82" t="s">
        <v>271</v>
      </c>
      <c r="D203" s="93" t="str">
        <f>+VLOOKUP(B203,CHOE!B198:D347,3,0)</f>
        <v>a</v>
      </c>
      <c r="E203" s="94" t="str">
        <f>+VLOOKUP(B203,CHOE!B199:E347,4,0)</f>
        <v>Currents Assets</v>
      </c>
      <c r="F203" s="94" t="str">
        <f>+VLOOKUP(B203,CHOE!B198:F347,5,0)</f>
        <v>Advances to suppliers</v>
      </c>
      <c r="G203" s="94" t="str">
        <f>+VLOOKUP(B203,CHOE!B198:G347,6,0)</f>
        <v>Advances to suppliers</v>
      </c>
      <c r="H203" s="96">
        <v>9538.76</v>
      </c>
      <c r="I203" s="96">
        <v>0</v>
      </c>
      <c r="J203" s="96">
        <v>753989.7</v>
      </c>
      <c r="K203" s="96">
        <v>724490.58</v>
      </c>
      <c r="L203" s="96">
        <v>39037.879999999997</v>
      </c>
      <c r="M203" s="98">
        <v>0</v>
      </c>
      <c r="N203" s="99">
        <f t="shared" si="8"/>
        <v>9538.76</v>
      </c>
      <c r="O203" s="100">
        <f t="shared" si="9"/>
        <v>39037.879999999997</v>
      </c>
    </row>
    <row r="204" spans="2:15" s="112" customFormat="1" ht="12" x14ac:dyDescent="0.25">
      <c r="B204" s="104" t="s">
        <v>419</v>
      </c>
      <c r="C204" s="86" t="s">
        <v>255</v>
      </c>
      <c r="D204" s="93" t="str">
        <f>+VLOOKUP(B204,CHOE!B199:D348,3,0)</f>
        <v>p</v>
      </c>
      <c r="E204" s="94" t="str">
        <f>+VLOOKUP(B204,CHOE!B200:E348,4,0)</f>
        <v>Current liablilities</v>
      </c>
      <c r="F204" s="94" t="str">
        <f>+VLOOKUP(B204,CHOE!B199:F348,5,0)</f>
        <v>Project suppliers</v>
      </c>
      <c r="G204" s="94" t="str">
        <f>+VLOOKUP(B204,CHOE!B199:G348,6,0)</f>
        <v>Project suppliers</v>
      </c>
      <c r="H204" s="96">
        <v>0</v>
      </c>
      <c r="I204" s="96">
        <v>0</v>
      </c>
      <c r="J204" s="96">
        <v>1929973.2</v>
      </c>
      <c r="K204" s="96">
        <v>1929973.2</v>
      </c>
      <c r="L204" s="96">
        <v>0</v>
      </c>
      <c r="M204" s="98">
        <v>0</v>
      </c>
      <c r="N204" s="113">
        <f t="shared" si="8"/>
        <v>0</v>
      </c>
      <c r="O204" s="114">
        <f t="shared" si="9"/>
        <v>0</v>
      </c>
    </row>
    <row r="205" spans="2:15" s="112" customFormat="1" ht="12" x14ac:dyDescent="0.25">
      <c r="B205" s="104" t="s">
        <v>420</v>
      </c>
      <c r="C205" s="86" t="s">
        <v>254</v>
      </c>
      <c r="D205" s="93" t="str">
        <f>+VLOOKUP(B205,CHOE!B200:D349,3,0)</f>
        <v>p</v>
      </c>
      <c r="E205" s="94" t="str">
        <f>+VLOOKUP(B205,CHOE!B201:E349,4,0)</f>
        <v>Current liablilities</v>
      </c>
      <c r="F205" s="94" t="str">
        <f>+VLOOKUP(B205,CHOE!B200:F349,5,0)</f>
        <v>Project suppliers</v>
      </c>
      <c r="G205" s="94" t="str">
        <f>+VLOOKUP(B205,CHOE!B200:G349,6,0)</f>
        <v>Project suppliers</v>
      </c>
      <c r="H205" s="96">
        <v>0</v>
      </c>
      <c r="I205" s="96">
        <v>0</v>
      </c>
      <c r="J205" s="96">
        <v>0</v>
      </c>
      <c r="K205" s="96">
        <v>0</v>
      </c>
      <c r="L205" s="96">
        <v>0</v>
      </c>
      <c r="M205" s="98">
        <v>0</v>
      </c>
      <c r="N205" s="113">
        <f t="shared" si="8"/>
        <v>0</v>
      </c>
      <c r="O205" s="114">
        <f t="shared" si="9"/>
        <v>0</v>
      </c>
    </row>
    <row r="206" spans="2:15" s="112" customFormat="1" ht="12" x14ac:dyDescent="0.25">
      <c r="B206" s="104" t="s">
        <v>421</v>
      </c>
      <c r="C206" s="86" t="s">
        <v>272</v>
      </c>
      <c r="D206" s="93" t="str">
        <f>+VLOOKUP(B206,CHOE!B201:D350,3,0)</f>
        <v>p</v>
      </c>
      <c r="E206" s="94" t="str">
        <f>+VLOOKUP(B206,CHOE!B202:E350,4,0)</f>
        <v>Current liablilities</v>
      </c>
      <c r="F206" s="94" t="str">
        <f>+VLOOKUP(B206,CHOE!B201:F350,5,0)</f>
        <v>Project suppliers</v>
      </c>
      <c r="G206" s="94" t="str">
        <f>+VLOOKUP(B206,CHOE!B201:G350,6,0)</f>
        <v>Project suppliers</v>
      </c>
      <c r="H206" s="96">
        <v>0</v>
      </c>
      <c r="I206" s="96">
        <v>0</v>
      </c>
      <c r="J206" s="96">
        <v>0</v>
      </c>
      <c r="K206" s="96">
        <v>0</v>
      </c>
      <c r="L206" s="96">
        <v>0</v>
      </c>
      <c r="M206" s="98">
        <v>0</v>
      </c>
      <c r="N206" s="113">
        <f t="shared" si="8"/>
        <v>0</v>
      </c>
      <c r="O206" s="114">
        <f t="shared" si="9"/>
        <v>0</v>
      </c>
    </row>
    <row r="207" spans="2:15" s="112" customFormat="1" ht="12" x14ac:dyDescent="0.25">
      <c r="B207" s="104" t="s">
        <v>422</v>
      </c>
      <c r="C207" s="86" t="s">
        <v>273</v>
      </c>
      <c r="D207" s="93" t="str">
        <f>+VLOOKUP(B207,CHOE!B202:D351,3,0)</f>
        <v>p</v>
      </c>
      <c r="E207" s="94" t="str">
        <f>+VLOOKUP(B207,CHOE!B203:E351,4,0)</f>
        <v>Current liablilities</v>
      </c>
      <c r="F207" s="94" t="str">
        <f>+VLOOKUP(B207,CHOE!B202:F351,5,0)</f>
        <v>Project suppliers</v>
      </c>
      <c r="G207" s="94" t="str">
        <f>+VLOOKUP(B207,CHOE!B202:G351,6,0)</f>
        <v>Project suppliers</v>
      </c>
      <c r="H207" s="96">
        <v>0</v>
      </c>
      <c r="I207" s="96">
        <v>0</v>
      </c>
      <c r="J207" s="96">
        <v>0</v>
      </c>
      <c r="K207" s="96">
        <v>0</v>
      </c>
      <c r="L207" s="96">
        <v>0</v>
      </c>
      <c r="M207" s="98">
        <v>0</v>
      </c>
      <c r="N207" s="113">
        <f t="shared" si="8"/>
        <v>0</v>
      </c>
      <c r="O207" s="114">
        <f t="shared" si="9"/>
        <v>0</v>
      </c>
    </row>
    <row r="208" spans="2:15" s="112" customFormat="1" ht="12" x14ac:dyDescent="0.25">
      <c r="B208" s="104" t="s">
        <v>423</v>
      </c>
      <c r="C208" s="86" t="s">
        <v>274</v>
      </c>
      <c r="D208" s="93" t="str">
        <f>+VLOOKUP(B208,CHOE!B203:D352,3,0)</f>
        <v>p</v>
      </c>
      <c r="E208" s="94" t="str">
        <f>+VLOOKUP(B208,CHOE!B204:E352,4,0)</f>
        <v>Current liablilities</v>
      </c>
      <c r="F208" s="94" t="str">
        <f>+VLOOKUP(B208,CHOE!B203:F352,5,0)</f>
        <v>Project suppliers</v>
      </c>
      <c r="G208" s="94" t="str">
        <f>+VLOOKUP(B208,CHOE!B203:G352,6,0)</f>
        <v>Project suppliers</v>
      </c>
      <c r="H208" s="96">
        <v>0</v>
      </c>
      <c r="I208" s="96">
        <v>0</v>
      </c>
      <c r="J208" s="96">
        <v>907200</v>
      </c>
      <c r="K208" s="96">
        <v>907200</v>
      </c>
      <c r="L208" s="96">
        <v>0</v>
      </c>
      <c r="M208" s="98">
        <v>0</v>
      </c>
      <c r="N208" s="113">
        <f t="shared" si="8"/>
        <v>0</v>
      </c>
      <c r="O208" s="114">
        <f t="shared" si="9"/>
        <v>0</v>
      </c>
    </row>
    <row r="209" spans="2:15" s="112" customFormat="1" ht="12" x14ac:dyDescent="0.25">
      <c r="B209" s="104" t="s">
        <v>424</v>
      </c>
      <c r="C209" s="86" t="s">
        <v>275</v>
      </c>
      <c r="D209" s="93" t="str">
        <f>+VLOOKUP(B209,CHOE!B204:D353,3,0)</f>
        <v>p</v>
      </c>
      <c r="E209" s="94" t="str">
        <f>+VLOOKUP(B209,CHOE!B205:E353,4,0)</f>
        <v>Current liablilities</v>
      </c>
      <c r="F209" s="94" t="str">
        <f>+VLOOKUP(B209,CHOE!B204:F353,5,0)</f>
        <v>Project suppliers</v>
      </c>
      <c r="G209" s="94" t="str">
        <f>+VLOOKUP(B209,CHOE!B204:G353,6,0)</f>
        <v>Project suppliers</v>
      </c>
      <c r="H209" s="96">
        <v>0</v>
      </c>
      <c r="I209" s="96">
        <v>0</v>
      </c>
      <c r="J209" s="96">
        <v>790668</v>
      </c>
      <c r="K209" s="96">
        <v>790668</v>
      </c>
      <c r="L209" s="96">
        <v>0</v>
      </c>
      <c r="M209" s="98">
        <v>0</v>
      </c>
      <c r="N209" s="113">
        <f t="shared" si="8"/>
        <v>0</v>
      </c>
      <c r="O209" s="114">
        <f t="shared" si="9"/>
        <v>0</v>
      </c>
    </row>
    <row r="210" spans="2:15" s="112" customFormat="1" ht="12" x14ac:dyDescent="0.25">
      <c r="B210" s="104" t="s">
        <v>425</v>
      </c>
      <c r="C210" s="86" t="s">
        <v>276</v>
      </c>
      <c r="D210" s="93" t="str">
        <f>+VLOOKUP(B210,CHOE!B205:D354,3,0)</f>
        <v>p</v>
      </c>
      <c r="E210" s="94" t="str">
        <f>+VLOOKUP(B210,CHOE!B206:E354,4,0)</f>
        <v>Current liablilities</v>
      </c>
      <c r="F210" s="94" t="str">
        <f>+VLOOKUP(B210,CHOE!B205:F354,5,0)</f>
        <v>Project suppliers</v>
      </c>
      <c r="G210" s="94" t="str">
        <f>+VLOOKUP(B210,CHOE!B205:G354,6,0)</f>
        <v>Project suppliers</v>
      </c>
      <c r="H210" s="96">
        <v>0</v>
      </c>
      <c r="I210" s="96">
        <v>0</v>
      </c>
      <c r="J210" s="96">
        <v>130957.2</v>
      </c>
      <c r="K210" s="96">
        <v>130957.2</v>
      </c>
      <c r="L210" s="96">
        <v>0</v>
      </c>
      <c r="M210" s="98">
        <v>0</v>
      </c>
      <c r="N210" s="113">
        <f t="shared" si="8"/>
        <v>0</v>
      </c>
      <c r="O210" s="114">
        <f t="shared" si="9"/>
        <v>0</v>
      </c>
    </row>
    <row r="211" spans="2:15" s="112" customFormat="1" ht="12" x14ac:dyDescent="0.25">
      <c r="B211" s="104" t="s">
        <v>426</v>
      </c>
      <c r="C211" s="86" t="s">
        <v>277</v>
      </c>
      <c r="D211" s="93" t="str">
        <f>+VLOOKUP(B211,CHOE!B206:D355,3,0)</f>
        <v>p</v>
      </c>
      <c r="E211" s="94" t="str">
        <f>+VLOOKUP(B211,CHOE!B207:E355,4,0)</f>
        <v>Current liablilities</v>
      </c>
      <c r="F211" s="94" t="str">
        <f>+VLOOKUP(B211,CHOE!B206:F355,5,0)</f>
        <v>Project suppliers</v>
      </c>
      <c r="G211" s="94" t="str">
        <f>+VLOOKUP(B211,CHOE!B206:G355,6,0)</f>
        <v>Project suppliers</v>
      </c>
      <c r="H211" s="96">
        <v>0</v>
      </c>
      <c r="I211" s="96">
        <v>0</v>
      </c>
      <c r="J211" s="96">
        <v>101148</v>
      </c>
      <c r="K211" s="96">
        <v>101148</v>
      </c>
      <c r="L211" s="96">
        <v>0</v>
      </c>
      <c r="M211" s="98">
        <v>0</v>
      </c>
      <c r="N211" s="113">
        <f t="shared" si="8"/>
        <v>0</v>
      </c>
      <c r="O211" s="114">
        <f t="shared" si="9"/>
        <v>0</v>
      </c>
    </row>
    <row r="212" spans="2:15" ht="12" x14ac:dyDescent="0.25">
      <c r="B212" s="104" t="s">
        <v>427</v>
      </c>
      <c r="C212" s="86" t="s">
        <v>278</v>
      </c>
      <c r="D212" s="93" t="str">
        <f>+VLOOKUP(B212,CHOE!B207:D356,3,0)</f>
        <v>a</v>
      </c>
      <c r="E212" s="94" t="str">
        <f>+VLOOKUP(B212,CHOE!B208:E356,4,0)</f>
        <v>Currents Assets</v>
      </c>
      <c r="F212" s="94" t="str">
        <f>+VLOOKUP(B212,CHOE!B207:F356,5,0)</f>
        <v>Project advances</v>
      </c>
      <c r="G212" s="94" t="str">
        <f>+VLOOKUP(B212,CHOE!B207:G356,6,0)</f>
        <v>Project advances</v>
      </c>
      <c r="H212" s="96">
        <v>0</v>
      </c>
      <c r="I212" s="96">
        <v>0</v>
      </c>
      <c r="J212" s="96">
        <v>0</v>
      </c>
      <c r="K212" s="96">
        <v>0</v>
      </c>
      <c r="L212" s="96">
        <v>0</v>
      </c>
      <c r="M212" s="98">
        <v>0</v>
      </c>
      <c r="N212" s="107">
        <f t="shared" si="8"/>
        <v>0</v>
      </c>
      <c r="O212" s="108">
        <f t="shared" si="9"/>
        <v>0</v>
      </c>
    </row>
    <row r="213" spans="2:15" ht="12" x14ac:dyDescent="0.25">
      <c r="B213" s="104" t="s">
        <v>428</v>
      </c>
      <c r="C213" s="86" t="s">
        <v>279</v>
      </c>
      <c r="D213" s="93" t="str">
        <f>+VLOOKUP(B213,CHOE!B208:D357,3,0)</f>
        <v>a</v>
      </c>
      <c r="E213" s="94" t="str">
        <f>+VLOOKUP(B213,CHOE!B209:E357,4,0)</f>
        <v>Currents Assets</v>
      </c>
      <c r="F213" s="94" t="str">
        <f>+VLOOKUP(B213,CHOE!B208:F357,5,0)</f>
        <v>Project advances</v>
      </c>
      <c r="G213" s="94" t="str">
        <f>+VLOOKUP(B213,CHOE!B208:G357,6,0)</f>
        <v>Project advances</v>
      </c>
      <c r="H213" s="96">
        <v>0</v>
      </c>
      <c r="I213" s="96">
        <v>0</v>
      </c>
      <c r="J213" s="96">
        <v>0</v>
      </c>
      <c r="K213" s="96">
        <v>0</v>
      </c>
      <c r="L213" s="96">
        <v>0</v>
      </c>
      <c r="M213" s="98">
        <v>0</v>
      </c>
      <c r="N213" s="107">
        <f t="shared" si="8"/>
        <v>0</v>
      </c>
      <c r="O213" s="108">
        <f t="shared" si="9"/>
        <v>0</v>
      </c>
    </row>
    <row r="214" spans="2:15" ht="12" x14ac:dyDescent="0.25">
      <c r="B214" s="104" t="s">
        <v>429</v>
      </c>
      <c r="C214" s="86" t="s">
        <v>272</v>
      </c>
      <c r="D214" s="93" t="str">
        <f>+VLOOKUP(B214,CHOE!B209:D358,3,0)</f>
        <v>a</v>
      </c>
      <c r="E214" s="94" t="str">
        <f>+VLOOKUP(B214,CHOE!B210:E358,4,0)</f>
        <v>Currents Assets</v>
      </c>
      <c r="F214" s="94" t="str">
        <f>+VLOOKUP(B214,CHOE!B209:F358,5,0)</f>
        <v>Project advances</v>
      </c>
      <c r="G214" s="94" t="str">
        <f>+VLOOKUP(B214,CHOE!B209:G358,6,0)</f>
        <v>Project advances</v>
      </c>
      <c r="H214" s="96">
        <v>0</v>
      </c>
      <c r="I214" s="96">
        <v>0</v>
      </c>
      <c r="J214" s="96">
        <v>0</v>
      </c>
      <c r="K214" s="96">
        <v>0</v>
      </c>
      <c r="L214" s="96">
        <v>0</v>
      </c>
      <c r="M214" s="98">
        <v>0</v>
      </c>
      <c r="N214" s="107">
        <f t="shared" si="8"/>
        <v>0</v>
      </c>
      <c r="O214" s="108">
        <f t="shared" si="9"/>
        <v>0</v>
      </c>
    </row>
    <row r="215" spans="2:15" ht="12" x14ac:dyDescent="0.25">
      <c r="B215" s="104" t="s">
        <v>430</v>
      </c>
      <c r="C215" s="86" t="s">
        <v>273</v>
      </c>
      <c r="D215" s="93" t="str">
        <f>+VLOOKUP(B215,CHOE!B210:D359,3,0)</f>
        <v>a</v>
      </c>
      <c r="E215" s="94" t="str">
        <f>+VLOOKUP(B215,CHOE!B211:E359,4,0)</f>
        <v>Currents Assets</v>
      </c>
      <c r="F215" s="94" t="str">
        <f>+VLOOKUP(B215,CHOE!B210:F359,5,0)</f>
        <v>Project advances</v>
      </c>
      <c r="G215" s="94" t="str">
        <f>+VLOOKUP(B215,CHOE!B210:G359,6,0)</f>
        <v>Project advances</v>
      </c>
      <c r="H215" s="96">
        <v>0</v>
      </c>
      <c r="I215" s="96">
        <v>0</v>
      </c>
      <c r="J215" s="96">
        <v>0</v>
      </c>
      <c r="K215" s="96">
        <v>0</v>
      </c>
      <c r="L215" s="96">
        <v>0</v>
      </c>
      <c r="M215" s="98">
        <v>0</v>
      </c>
      <c r="N215" s="107">
        <f t="shared" si="8"/>
        <v>0</v>
      </c>
      <c r="O215" s="108">
        <f t="shared" si="9"/>
        <v>0</v>
      </c>
    </row>
    <row r="216" spans="2:15" ht="12" x14ac:dyDescent="0.25">
      <c r="B216" s="104" t="s">
        <v>431</v>
      </c>
      <c r="C216" s="86" t="s">
        <v>274</v>
      </c>
      <c r="D216" s="93" t="str">
        <f>+VLOOKUP(B216,CHOE!B211:D360,3,0)</f>
        <v>a</v>
      </c>
      <c r="E216" s="94" t="str">
        <f>+VLOOKUP(B216,CHOE!B212:E360,4,0)</f>
        <v>Currents Assets</v>
      </c>
      <c r="F216" s="94" t="str">
        <f>+VLOOKUP(B216,CHOE!B211:F360,5,0)</f>
        <v>Project advances</v>
      </c>
      <c r="G216" s="94" t="str">
        <f>+VLOOKUP(B216,CHOE!B211:G360,6,0)</f>
        <v>Project advances</v>
      </c>
      <c r="H216" s="96">
        <v>0</v>
      </c>
      <c r="I216" s="96">
        <v>0</v>
      </c>
      <c r="J216" s="96">
        <v>0</v>
      </c>
      <c r="K216" s="96">
        <v>0</v>
      </c>
      <c r="L216" s="96">
        <v>0</v>
      </c>
      <c r="M216" s="98">
        <v>0</v>
      </c>
      <c r="N216" s="107">
        <f t="shared" si="8"/>
        <v>0</v>
      </c>
      <c r="O216" s="108">
        <f t="shared" si="9"/>
        <v>0</v>
      </c>
    </row>
    <row r="217" spans="2:15" ht="12" x14ac:dyDescent="0.25">
      <c r="B217" s="104" t="s">
        <v>432</v>
      </c>
      <c r="C217" s="86" t="s">
        <v>275</v>
      </c>
      <c r="D217" s="93" t="str">
        <f>+VLOOKUP(B217,CHOE!B212:D361,3,0)</f>
        <v>a</v>
      </c>
      <c r="E217" s="94" t="str">
        <f>+VLOOKUP(B217,CHOE!B213:E361,4,0)</f>
        <v>Currents Assets</v>
      </c>
      <c r="F217" s="94" t="str">
        <f>+VLOOKUP(B217,CHOE!B212:F361,5,0)</f>
        <v>Project advances</v>
      </c>
      <c r="G217" s="94" t="str">
        <f>+VLOOKUP(B217,CHOE!B212:G361,6,0)</f>
        <v>Project advances</v>
      </c>
      <c r="H217" s="96">
        <v>0</v>
      </c>
      <c r="I217" s="96">
        <v>0</v>
      </c>
      <c r="J217" s="96">
        <v>0</v>
      </c>
      <c r="K217" s="96">
        <v>0</v>
      </c>
      <c r="L217" s="96">
        <v>0</v>
      </c>
      <c r="M217" s="98">
        <v>0</v>
      </c>
      <c r="N217" s="107">
        <f t="shared" si="8"/>
        <v>0</v>
      </c>
      <c r="O217" s="108">
        <f t="shared" si="9"/>
        <v>0</v>
      </c>
    </row>
    <row r="218" spans="2:15" ht="12" x14ac:dyDescent="0.25">
      <c r="B218" s="104" t="s">
        <v>433</v>
      </c>
      <c r="C218" s="86" t="s">
        <v>276</v>
      </c>
      <c r="D218" s="93" t="str">
        <f>+VLOOKUP(B218,CHOE!B213:D362,3,0)</f>
        <v>a</v>
      </c>
      <c r="E218" s="94" t="str">
        <f>+VLOOKUP(B218,CHOE!B214:E362,4,0)</f>
        <v>Currents Assets</v>
      </c>
      <c r="F218" s="94" t="str">
        <f>+VLOOKUP(B218,CHOE!B213:F362,5,0)</f>
        <v>Project advances</v>
      </c>
      <c r="G218" s="94" t="str">
        <f>+VLOOKUP(B218,CHOE!B213:G362,6,0)</f>
        <v>Project advances</v>
      </c>
      <c r="H218" s="96">
        <v>0</v>
      </c>
      <c r="I218" s="96">
        <v>0</v>
      </c>
      <c r="J218" s="96">
        <v>0</v>
      </c>
      <c r="K218" s="96">
        <v>0</v>
      </c>
      <c r="L218" s="96">
        <v>0</v>
      </c>
      <c r="M218" s="98">
        <v>0</v>
      </c>
      <c r="N218" s="107">
        <f t="shared" si="8"/>
        <v>0</v>
      </c>
      <c r="O218" s="108">
        <f t="shared" si="9"/>
        <v>0</v>
      </c>
    </row>
    <row r="219" spans="2:15" ht="12" x14ac:dyDescent="0.25">
      <c r="B219" s="104" t="s">
        <v>434</v>
      </c>
      <c r="C219" s="86" t="s">
        <v>277</v>
      </c>
      <c r="D219" s="93" t="str">
        <f>+VLOOKUP(B219,CHOE!B214:D363,3,0)</f>
        <v>a</v>
      </c>
      <c r="E219" s="94" t="str">
        <f>+VLOOKUP(B219,CHOE!B215:E363,4,0)</f>
        <v>Currents Assets</v>
      </c>
      <c r="F219" s="94" t="str">
        <f>+VLOOKUP(B219,CHOE!B214:F363,5,0)</f>
        <v>Project advances</v>
      </c>
      <c r="G219" s="94" t="str">
        <f>+VLOOKUP(B219,CHOE!B214:G363,6,0)</f>
        <v>Project advances</v>
      </c>
      <c r="H219" s="96">
        <v>0</v>
      </c>
      <c r="I219" s="96">
        <v>0</v>
      </c>
      <c r="J219" s="96">
        <v>0</v>
      </c>
      <c r="K219" s="96">
        <v>0</v>
      </c>
      <c r="L219" s="96">
        <v>0</v>
      </c>
      <c r="M219" s="98">
        <v>0</v>
      </c>
      <c r="N219" s="107">
        <f t="shared" si="8"/>
        <v>0</v>
      </c>
      <c r="O219" s="108">
        <f t="shared" si="9"/>
        <v>0</v>
      </c>
    </row>
    <row r="220" spans="2:15" ht="12" x14ac:dyDescent="0.25">
      <c r="B220" s="90" t="s">
        <v>280</v>
      </c>
      <c r="C220" s="82" t="s">
        <v>281</v>
      </c>
      <c r="D220" s="93" t="str">
        <f>+VLOOKUP(B220,CHOE!B215:D364,3,0)</f>
        <v>a</v>
      </c>
      <c r="E220" s="94" t="str">
        <f>+VLOOKUP(B220,CHOE!B216:E364,4,0)</f>
        <v>Currents Assets</v>
      </c>
      <c r="F220" s="94" t="str">
        <f>+VLOOKUP(B220,CHOE!B215:F364,5,0)</f>
        <v>Trade Receivables</v>
      </c>
      <c r="G220" s="94" t="str">
        <f>+VLOOKUP(B220,CHOE!B215:G364,6,0)</f>
        <v>Local customers</v>
      </c>
      <c r="H220" s="96">
        <v>1161178.1000000001</v>
      </c>
      <c r="I220" s="96">
        <v>0</v>
      </c>
      <c r="J220" s="96">
        <v>12098671.970000001</v>
      </c>
      <c r="K220" s="96">
        <v>12424828.84</v>
      </c>
      <c r="L220" s="96">
        <v>835021.23</v>
      </c>
      <c r="M220" s="98">
        <v>0</v>
      </c>
      <c r="N220" s="99">
        <f t="shared" si="8"/>
        <v>1161178.1000000001</v>
      </c>
      <c r="O220" s="100">
        <f t="shared" si="9"/>
        <v>835021.23</v>
      </c>
    </row>
    <row r="221" spans="2:15" ht="12" x14ac:dyDescent="0.25">
      <c r="B221" s="90" t="s">
        <v>282</v>
      </c>
      <c r="C221" s="82" t="s">
        <v>283</v>
      </c>
      <c r="D221" s="93" t="str">
        <f>+VLOOKUP(B221,CHOE!B216:D365,3,0)</f>
        <v>p</v>
      </c>
      <c r="E221" s="94" t="str">
        <f>+VLOOKUP(B221,CHOE!B217:E365,4,0)</f>
        <v>Current liablilities</v>
      </c>
      <c r="F221" s="94" t="str">
        <f>+VLOOKUP(B221,CHOE!B216:F365,5,0)</f>
        <v>Advances from clients</v>
      </c>
      <c r="G221" s="94" t="str">
        <f>+VLOOKUP(B221,CHOE!B216:G365,6,0)</f>
        <v>Advances from clients</v>
      </c>
      <c r="H221" s="96">
        <v>0</v>
      </c>
      <c r="I221" s="96">
        <v>12681.26</v>
      </c>
      <c r="J221" s="96">
        <v>54352.01</v>
      </c>
      <c r="K221" s="96">
        <v>146528.95000000001</v>
      </c>
      <c r="L221" s="96">
        <v>0</v>
      </c>
      <c r="M221" s="98">
        <v>104858.2</v>
      </c>
      <c r="N221" s="99">
        <f t="shared" si="8"/>
        <v>-12681.26</v>
      </c>
      <c r="O221" s="100">
        <f t="shared" si="9"/>
        <v>-104858.2</v>
      </c>
    </row>
    <row r="222" spans="2:15" ht="12" x14ac:dyDescent="0.25">
      <c r="B222" s="90" t="s">
        <v>435</v>
      </c>
      <c r="C222" s="82" t="s">
        <v>284</v>
      </c>
      <c r="D222" s="93" t="str">
        <f>+VLOOKUP(B222,CHOE!B217:D366,3,0)</f>
        <v>p</v>
      </c>
      <c r="E222" s="94" t="str">
        <f>+VLOOKUP(B222,CHOE!B218:E366,4,0)</f>
        <v>Current liablilities</v>
      </c>
      <c r="F222" s="94" t="str">
        <f>+VLOOKUP(B222,CHOE!B217:F366,5,0)</f>
        <v>Salaries</v>
      </c>
      <c r="G222" s="94" t="str">
        <f>+VLOOKUP(B222,CHOE!B217:G366,6,0)</f>
        <v>Salaries</v>
      </c>
      <c r="H222" s="96">
        <v>0</v>
      </c>
      <c r="I222" s="96">
        <v>146039.84</v>
      </c>
      <c r="J222" s="96">
        <v>2094648.29</v>
      </c>
      <c r="K222" s="96">
        <v>2134718.0499999998</v>
      </c>
      <c r="L222" s="96">
        <v>0</v>
      </c>
      <c r="M222" s="98">
        <v>186109.6</v>
      </c>
      <c r="N222" s="99">
        <f t="shared" ref="N222:N284" si="10">+H222-I222</f>
        <v>-146039.84</v>
      </c>
      <c r="O222" s="100">
        <f t="shared" ref="O222:O284" si="11">+L222-M222</f>
        <v>-186109.6</v>
      </c>
    </row>
    <row r="223" spans="2:15" ht="12" x14ac:dyDescent="0.25">
      <c r="B223" s="90" t="s">
        <v>436</v>
      </c>
      <c r="C223" s="82" t="s">
        <v>285</v>
      </c>
      <c r="D223" s="93" t="str">
        <f>+VLOOKUP(B223,CHOE!B218:D367,3,0)</f>
        <v>p</v>
      </c>
      <c r="E223" s="94" t="str">
        <f>+VLOOKUP(B223,CHOE!B219:E367,4,0)</f>
        <v>Current liablilities</v>
      </c>
      <c r="F223" s="94" t="str">
        <f>+VLOOKUP(B223,CHOE!B218:F367,5,0)</f>
        <v>Salaries</v>
      </c>
      <c r="G223" s="94" t="str">
        <f>+VLOOKUP(B223,CHOE!B218:G367,6,0)</f>
        <v>Salaries</v>
      </c>
      <c r="H223" s="96">
        <v>0</v>
      </c>
      <c r="I223" s="96">
        <v>5732.69</v>
      </c>
      <c r="J223" s="96">
        <v>0</v>
      </c>
      <c r="K223" s="96">
        <v>-1038.94</v>
      </c>
      <c r="L223" s="96">
        <v>0</v>
      </c>
      <c r="M223" s="98">
        <v>4693.75</v>
      </c>
      <c r="N223" s="99">
        <f t="shared" si="10"/>
        <v>-5732.69</v>
      </c>
      <c r="O223" s="100">
        <f t="shared" si="11"/>
        <v>-4693.75</v>
      </c>
    </row>
    <row r="224" spans="2:15" ht="12" x14ac:dyDescent="0.25">
      <c r="B224" s="90" t="s">
        <v>437</v>
      </c>
      <c r="C224" s="82" t="s">
        <v>286</v>
      </c>
      <c r="D224" s="93" t="str">
        <f>+VLOOKUP(B224,CHOE!B219:D368,3,0)</f>
        <v>p</v>
      </c>
      <c r="E224" s="94" t="str">
        <f>+VLOOKUP(B224,CHOE!B220:E368,4,0)</f>
        <v>Current liablilities</v>
      </c>
      <c r="F224" s="94" t="str">
        <f>+VLOOKUP(B224,CHOE!B219:F368,5,0)</f>
        <v>Salaries</v>
      </c>
      <c r="G224" s="94" t="str">
        <f>+VLOOKUP(B224,CHOE!B219:G368,6,0)</f>
        <v>Liabilities to civil contracts</v>
      </c>
      <c r="H224" s="96">
        <v>0</v>
      </c>
      <c r="I224" s="96">
        <v>0</v>
      </c>
      <c r="J224" s="96">
        <v>0</v>
      </c>
      <c r="K224" s="96">
        <v>0</v>
      </c>
      <c r="L224" s="96">
        <v>0</v>
      </c>
      <c r="M224" s="98">
        <v>0</v>
      </c>
      <c r="N224" s="99">
        <f t="shared" si="10"/>
        <v>0</v>
      </c>
      <c r="O224" s="100">
        <f t="shared" si="11"/>
        <v>0</v>
      </c>
    </row>
    <row r="225" spans="2:15" ht="12" x14ac:dyDescent="0.25">
      <c r="B225" s="90" t="s">
        <v>287</v>
      </c>
      <c r="C225" s="82" t="s">
        <v>288</v>
      </c>
      <c r="D225" s="93" t="str">
        <f>+VLOOKUP(B225,CHOE!B220:D369,3,0)</f>
        <v>a</v>
      </c>
      <c r="E225" s="94" t="str">
        <f>+VLOOKUP(B225,CHOE!B221:E369,4,0)</f>
        <v>Currents Assets</v>
      </c>
      <c r="F225" s="94" t="str">
        <f>+VLOOKUP(B225,CHOE!B220:F369,5,0)</f>
        <v>Other receivables</v>
      </c>
      <c r="G225" s="94" t="str">
        <f>+VLOOKUP(B225,CHOE!B220:G369,6,0)</f>
        <v>Adjudicated Receivables</v>
      </c>
      <c r="H225" s="96">
        <v>0</v>
      </c>
      <c r="I225" s="96">
        <v>0</v>
      </c>
      <c r="J225" s="96">
        <v>222.28</v>
      </c>
      <c r="K225" s="96">
        <v>564.88</v>
      </c>
      <c r="L225" s="96">
        <v>0</v>
      </c>
      <c r="M225" s="98">
        <v>342.6</v>
      </c>
      <c r="N225" s="99">
        <f t="shared" si="10"/>
        <v>0</v>
      </c>
      <c r="O225" s="100">
        <f t="shared" si="11"/>
        <v>-342.6</v>
      </c>
    </row>
    <row r="226" spans="2:15" ht="12" x14ac:dyDescent="0.25">
      <c r="B226" s="104" t="s">
        <v>438</v>
      </c>
      <c r="C226" s="86" t="s">
        <v>289</v>
      </c>
      <c r="D226" s="93" t="str">
        <f>+VLOOKUP(B226,CHOE!B221:D370,3,0)</f>
        <v>p</v>
      </c>
      <c r="E226" s="94" t="str">
        <f>+VLOOKUP(B226,CHOE!B222:E370,4,0)</f>
        <v>Current liablilities</v>
      </c>
      <c r="F226" s="94" t="str">
        <f>+VLOOKUP(B226,CHOE!B221:F370,5,0)</f>
        <v>Tax Payables</v>
      </c>
      <c r="G226" s="94" t="str">
        <f>+VLOOKUP(B226,CHOE!B221:G370,6,0)</f>
        <v>Liabilities to municipalities</v>
      </c>
      <c r="H226" s="96">
        <v>0</v>
      </c>
      <c r="I226" s="96">
        <v>0</v>
      </c>
      <c r="J226" s="96">
        <v>0</v>
      </c>
      <c r="K226" s="96">
        <v>0</v>
      </c>
      <c r="L226" s="96">
        <v>0</v>
      </c>
      <c r="M226" s="98">
        <v>0</v>
      </c>
      <c r="N226" s="107">
        <f t="shared" si="10"/>
        <v>0</v>
      </c>
      <c r="O226" s="108">
        <f t="shared" si="11"/>
        <v>0</v>
      </c>
    </row>
    <row r="227" spans="2:15" ht="12" x14ac:dyDescent="0.25">
      <c r="B227" s="104" t="s">
        <v>439</v>
      </c>
      <c r="C227" s="86" t="s">
        <v>290</v>
      </c>
      <c r="D227" s="93" t="str">
        <f>+VLOOKUP(B227,CHOE!B222:D371,3,0)</f>
        <v>p</v>
      </c>
      <c r="E227" s="94" t="str">
        <f>+VLOOKUP(B227,CHOE!B223:E371,4,0)</f>
        <v>Current liablilities</v>
      </c>
      <c r="F227" s="94" t="str">
        <f>+VLOOKUP(B227,CHOE!B222:F371,5,0)</f>
        <v>Tax Payables</v>
      </c>
      <c r="G227" s="94" t="str">
        <f>+VLOOKUP(B227,CHOE!B222:G371,6,0)</f>
        <v>Liabilities to municipalities</v>
      </c>
      <c r="H227" s="96">
        <v>0</v>
      </c>
      <c r="I227" s="96">
        <v>0</v>
      </c>
      <c r="J227" s="96">
        <v>0</v>
      </c>
      <c r="K227" s="96">
        <v>0</v>
      </c>
      <c r="L227" s="96">
        <v>0</v>
      </c>
      <c r="M227" s="98">
        <v>0</v>
      </c>
      <c r="N227" s="107">
        <f t="shared" si="10"/>
        <v>0</v>
      </c>
      <c r="O227" s="108">
        <f t="shared" si="11"/>
        <v>0</v>
      </c>
    </row>
    <row r="228" spans="2:15" ht="12" x14ac:dyDescent="0.25">
      <c r="B228" s="104" t="s">
        <v>440</v>
      </c>
      <c r="C228" s="86" t="s">
        <v>291</v>
      </c>
      <c r="D228" s="93" t="str">
        <f>+VLOOKUP(B228,CHOE!B223:D372,3,0)</f>
        <v>p</v>
      </c>
      <c r="E228" s="94" t="str">
        <f>+VLOOKUP(B228,CHOE!B224:E372,4,0)</f>
        <v>Current liablilities</v>
      </c>
      <c r="F228" s="94" t="str">
        <f>+VLOOKUP(B228,CHOE!B223:F372,5,0)</f>
        <v>Tax Payables</v>
      </c>
      <c r="G228" s="94" t="str">
        <f>+VLOOKUP(B228,CHOE!B223:G372,6,0)</f>
        <v>Liabilities to municipalities</v>
      </c>
      <c r="H228" s="96">
        <v>0</v>
      </c>
      <c r="I228" s="96">
        <v>0</v>
      </c>
      <c r="J228" s="96">
        <v>0</v>
      </c>
      <c r="K228" s="96">
        <v>0</v>
      </c>
      <c r="L228" s="96">
        <v>0</v>
      </c>
      <c r="M228" s="98">
        <v>0</v>
      </c>
      <c r="N228" s="107">
        <f t="shared" si="10"/>
        <v>0</v>
      </c>
      <c r="O228" s="108">
        <f t="shared" si="11"/>
        <v>0</v>
      </c>
    </row>
    <row r="229" spans="2:15" ht="12" x14ac:dyDescent="0.25">
      <c r="B229" s="104" t="s">
        <v>441</v>
      </c>
      <c r="C229" s="86" t="s">
        <v>292</v>
      </c>
      <c r="D229" s="93" t="str">
        <f>+VLOOKUP(B229,CHOE!B224:D373,3,0)</f>
        <v>p</v>
      </c>
      <c r="E229" s="94" t="str">
        <f>+VLOOKUP(B229,CHOE!B225:E373,4,0)</f>
        <v>Current liablilities</v>
      </c>
      <c r="F229" s="94" t="str">
        <f>+VLOOKUP(B229,CHOE!B224:F373,5,0)</f>
        <v>Tax Payables</v>
      </c>
      <c r="G229" s="94" t="str">
        <f>+VLOOKUP(B229,CHOE!B224:G373,6,0)</f>
        <v>Corporate tax</v>
      </c>
      <c r="H229" s="96">
        <v>0</v>
      </c>
      <c r="I229" s="96">
        <v>245.67</v>
      </c>
      <c r="J229" s="96">
        <v>128245.67</v>
      </c>
      <c r="K229" s="96">
        <v>133467.25</v>
      </c>
      <c r="L229" s="96">
        <v>0</v>
      </c>
      <c r="M229" s="98">
        <v>5467.25</v>
      </c>
      <c r="N229" s="107">
        <f t="shared" si="10"/>
        <v>-245.67</v>
      </c>
      <c r="O229" s="108">
        <f t="shared" si="11"/>
        <v>-5467.25</v>
      </c>
    </row>
    <row r="230" spans="2:15" ht="12" x14ac:dyDescent="0.25">
      <c r="B230" s="104" t="s">
        <v>442</v>
      </c>
      <c r="C230" s="86" t="s">
        <v>293</v>
      </c>
      <c r="D230" s="93" t="str">
        <f>+VLOOKUP(B230,CHOE!B225:D374,3,0)</f>
        <v>p</v>
      </c>
      <c r="E230" s="94" t="str">
        <f>+VLOOKUP(B230,CHOE!B226:E374,4,0)</f>
        <v>Current liablilities</v>
      </c>
      <c r="F230" s="94" t="str">
        <f>+VLOOKUP(B230,CHOE!B225:F374,5,0)</f>
        <v>Tax Payables</v>
      </c>
      <c r="G230" s="94" t="str">
        <f>+VLOOKUP(B230,CHOE!B225:G374,6,0)</f>
        <v>Corporate tax</v>
      </c>
      <c r="H230" s="96">
        <v>0</v>
      </c>
      <c r="I230" s="96">
        <v>6368.4</v>
      </c>
      <c r="J230" s="96">
        <v>6368.4</v>
      </c>
      <c r="K230" s="96">
        <v>6951.3</v>
      </c>
      <c r="L230" s="96">
        <v>0</v>
      </c>
      <c r="M230" s="98">
        <v>6951.3</v>
      </c>
      <c r="N230" s="107">
        <f t="shared" si="10"/>
        <v>-6368.4</v>
      </c>
      <c r="O230" s="108">
        <f t="shared" si="11"/>
        <v>-6951.3</v>
      </c>
    </row>
    <row r="231" spans="2:15" ht="12" x14ac:dyDescent="0.25">
      <c r="B231" s="104" t="s">
        <v>443</v>
      </c>
      <c r="C231" s="86" t="s">
        <v>294</v>
      </c>
      <c r="D231" s="93" t="str">
        <f>+VLOOKUP(B231,CHOE!B226:D375,3,0)</f>
        <v>p</v>
      </c>
      <c r="E231" s="94" t="str">
        <f>+VLOOKUP(B231,CHOE!B227:E375,4,0)</f>
        <v>Current liablilities</v>
      </c>
      <c r="F231" s="94" t="str">
        <f>+VLOOKUP(B231,CHOE!B226:F375,5,0)</f>
        <v>Tax Payables</v>
      </c>
      <c r="G231" s="94" t="str">
        <f>+VLOOKUP(B231,CHOE!B226:G375,6,0)</f>
        <v>Corporate tax</v>
      </c>
      <c r="H231" s="96">
        <v>0</v>
      </c>
      <c r="I231" s="96">
        <v>662.75</v>
      </c>
      <c r="J231" s="96">
        <v>662.74</v>
      </c>
      <c r="K231" s="96">
        <v>1027.0999999999999</v>
      </c>
      <c r="L231" s="96">
        <v>0</v>
      </c>
      <c r="M231" s="98">
        <v>1027.1099999999999</v>
      </c>
      <c r="N231" s="107">
        <f t="shared" si="10"/>
        <v>-662.75</v>
      </c>
      <c r="O231" s="108">
        <f t="shared" si="11"/>
        <v>-1027.1099999999999</v>
      </c>
    </row>
    <row r="232" spans="2:15" ht="12" x14ac:dyDescent="0.25">
      <c r="B232" s="104" t="s">
        <v>444</v>
      </c>
      <c r="C232" s="86" t="s">
        <v>295</v>
      </c>
      <c r="D232" s="93" t="str">
        <f>+VLOOKUP(B232,CHOE!B227:D376,3,0)</f>
        <v>p</v>
      </c>
      <c r="E232" s="94" t="str">
        <f>+VLOOKUP(B232,CHOE!B228:E376,4,0)</f>
        <v>Current liablilities</v>
      </c>
      <c r="F232" s="94" t="str">
        <f>+VLOOKUP(B232,CHOE!B227:F376,5,0)</f>
        <v>Tax Payables</v>
      </c>
      <c r="G232" s="94" t="str">
        <f>+VLOOKUP(B232,CHOE!B227:G376,6,0)</f>
        <v>Corporate tax</v>
      </c>
      <c r="H232" s="96">
        <v>0</v>
      </c>
      <c r="I232" s="96">
        <v>0</v>
      </c>
      <c r="J232" s="96">
        <v>0</v>
      </c>
      <c r="K232" s="96">
        <v>0</v>
      </c>
      <c r="L232" s="96">
        <v>0</v>
      </c>
      <c r="M232" s="98">
        <v>0</v>
      </c>
      <c r="N232" s="107">
        <f t="shared" si="10"/>
        <v>0</v>
      </c>
      <c r="O232" s="108">
        <f t="shared" si="11"/>
        <v>0</v>
      </c>
    </row>
    <row r="233" spans="2:15" ht="12" x14ac:dyDescent="0.25">
      <c r="B233" s="104" t="s">
        <v>445</v>
      </c>
      <c r="C233" s="86" t="s">
        <v>296</v>
      </c>
      <c r="D233" s="93" t="str">
        <f>+VLOOKUP(B233,CHOE!B228:D377,3,0)</f>
        <v>a</v>
      </c>
      <c r="E233" s="94" t="str">
        <f>+VLOOKUP(B233,CHOE!B229:E377,4,0)</f>
        <v>Currents Assets</v>
      </c>
      <c r="F233" s="94" t="str">
        <f>+VLOOKUP(B233,CHOE!B228:F377,5,0)</f>
        <v>Tax receivables</v>
      </c>
      <c r="G233" s="94" t="str">
        <f>+VLOOKUP(B233,CHOE!B228:G377,6,0)</f>
        <v>VAT Purchases</v>
      </c>
      <c r="H233" s="96">
        <v>0</v>
      </c>
      <c r="I233" s="96">
        <v>0</v>
      </c>
      <c r="J233" s="96">
        <v>2492902.06</v>
      </c>
      <c r="K233" s="96">
        <v>2492902.06</v>
      </c>
      <c r="L233" s="96">
        <v>0</v>
      </c>
      <c r="M233" s="98">
        <v>0</v>
      </c>
      <c r="N233" s="107">
        <f t="shared" si="10"/>
        <v>0</v>
      </c>
      <c r="O233" s="108">
        <f t="shared" si="11"/>
        <v>0</v>
      </c>
    </row>
    <row r="234" spans="2:15" ht="12" x14ac:dyDescent="0.25">
      <c r="B234" s="104" t="s">
        <v>446</v>
      </c>
      <c r="C234" s="86" t="s">
        <v>297</v>
      </c>
      <c r="D234" s="93" t="str">
        <f>+VLOOKUP(B234,CHOE!B229:D378,3,0)</f>
        <v>p</v>
      </c>
      <c r="E234" s="94" t="str">
        <f>+VLOOKUP(B234,CHOE!B230:E378,4,0)</f>
        <v>Current liablilities</v>
      </c>
      <c r="F234" s="94" t="str">
        <f>+VLOOKUP(B234,CHOE!B229:F378,5,0)</f>
        <v>Tax Payables</v>
      </c>
      <c r="G234" s="94" t="str">
        <f>+VLOOKUP(B234,CHOE!B229:G378,6,0)</f>
        <v>VAT Sales</v>
      </c>
      <c r="H234" s="96">
        <v>0</v>
      </c>
      <c r="I234" s="96">
        <v>0</v>
      </c>
      <c r="J234" s="96">
        <v>899737.03</v>
      </c>
      <c r="K234" s="96">
        <v>899737.03</v>
      </c>
      <c r="L234" s="96">
        <v>0</v>
      </c>
      <c r="M234" s="98">
        <v>0</v>
      </c>
      <c r="N234" s="107">
        <f t="shared" si="10"/>
        <v>0</v>
      </c>
      <c r="O234" s="108">
        <f t="shared" si="11"/>
        <v>0</v>
      </c>
    </row>
    <row r="235" spans="2:15" ht="12" x14ac:dyDescent="0.25">
      <c r="B235" s="104" t="s">
        <v>447</v>
      </c>
      <c r="C235" s="86" t="s">
        <v>298</v>
      </c>
      <c r="D235" s="93" t="str">
        <f>+VLOOKUP(B235,CHOE!B230:D379,3,0)</f>
        <v>a</v>
      </c>
      <c r="E235" s="94" t="str">
        <f>+VLOOKUP(B235,CHOE!B231:E379,4,0)</f>
        <v>Currents Assets</v>
      </c>
      <c r="F235" s="94" t="str">
        <f>+VLOOKUP(B235,CHOE!B230:F379,5,0)</f>
        <v>Tax Receivables</v>
      </c>
      <c r="G235" s="94" t="str">
        <f>+VLOOKUP(B235,CHOE!B230:G379,6,0)</f>
        <v>VAT Refund</v>
      </c>
      <c r="H235" s="96">
        <v>82871.7</v>
      </c>
      <c r="I235" s="96">
        <v>0</v>
      </c>
      <c r="J235" s="96">
        <v>1593165.03</v>
      </c>
      <c r="K235" s="96">
        <v>1159921.92</v>
      </c>
      <c r="L235" s="96">
        <v>516114.81</v>
      </c>
      <c r="M235" s="98">
        <v>0</v>
      </c>
      <c r="N235" s="107">
        <f t="shared" si="10"/>
        <v>82871.7</v>
      </c>
      <c r="O235" s="108">
        <f t="shared" si="11"/>
        <v>516114.81</v>
      </c>
    </row>
    <row r="236" spans="2:15" ht="12" x14ac:dyDescent="0.25">
      <c r="B236" s="104" t="s">
        <v>448</v>
      </c>
      <c r="C236" s="86" t="s">
        <v>299</v>
      </c>
      <c r="D236" s="93" t="str">
        <f>+VLOOKUP(B236,CHOE!B231:D380,3,0)</f>
        <v>p</v>
      </c>
      <c r="E236" s="94" t="str">
        <f>+VLOOKUP(B236,CHOE!B232:E380,4,0)</f>
        <v>Current liablilities</v>
      </c>
      <c r="F236" s="94" t="str">
        <f>+VLOOKUP(B236,CHOE!B231:F380,5,0)</f>
        <v>Tax Payables</v>
      </c>
      <c r="G236" s="94" t="str">
        <f>+VLOOKUP(B236,CHOE!B231:G380,6,0)</f>
        <v>VAT to be paid</v>
      </c>
      <c r="H236" s="96">
        <v>0</v>
      </c>
      <c r="I236" s="96">
        <v>0</v>
      </c>
      <c r="J236" s="96">
        <v>9292.5300000000007</v>
      </c>
      <c r="K236" s="96">
        <v>9292.5300000000007</v>
      </c>
      <c r="L236" s="96">
        <v>0</v>
      </c>
      <c r="M236" s="98">
        <v>0</v>
      </c>
      <c r="N236" s="107">
        <f t="shared" si="10"/>
        <v>0</v>
      </c>
      <c r="O236" s="108">
        <f t="shared" si="11"/>
        <v>0</v>
      </c>
    </row>
    <row r="237" spans="2:15" ht="12" x14ac:dyDescent="0.25">
      <c r="B237" s="104" t="s">
        <v>449</v>
      </c>
      <c r="C237" s="86" t="s">
        <v>300</v>
      </c>
      <c r="D237" s="93" t="str">
        <f>+VLOOKUP(B237,CHOE!B232:D381,3,0)</f>
        <v>p</v>
      </c>
      <c r="E237" s="94" t="str">
        <f>+VLOOKUP(B237,CHOE!B233:E381,4,0)</f>
        <v>Current liablilities</v>
      </c>
      <c r="F237" s="94" t="str">
        <f>+VLOOKUP(B237,CHOE!B232:F381,5,0)</f>
        <v>Tax Payables</v>
      </c>
      <c r="G237" s="94" t="str">
        <f>+VLOOKUP(B237,CHOE!B232:G381,6,0)</f>
        <v>Employee Income tax</v>
      </c>
      <c r="H237" s="96">
        <v>0</v>
      </c>
      <c r="I237" s="96">
        <v>14738.37</v>
      </c>
      <c r="J237" s="96">
        <v>172133.07</v>
      </c>
      <c r="K237" s="96">
        <v>156098.63</v>
      </c>
      <c r="L237" s="96">
        <v>1296.07</v>
      </c>
      <c r="M237" s="98">
        <v>0</v>
      </c>
      <c r="N237" s="107">
        <f t="shared" si="10"/>
        <v>-14738.37</v>
      </c>
      <c r="O237" s="108">
        <f t="shared" si="11"/>
        <v>1296.07</v>
      </c>
    </row>
    <row r="238" spans="2:15" ht="12" x14ac:dyDescent="0.25">
      <c r="B238" s="104" t="s">
        <v>450</v>
      </c>
      <c r="C238" s="86" t="s">
        <v>301</v>
      </c>
      <c r="D238" s="93" t="str">
        <f>+VLOOKUP(B238,CHOE!B233:D382,3,0)</f>
        <v>p</v>
      </c>
      <c r="E238" s="94" t="str">
        <f>+VLOOKUP(B238,CHOE!B234:E382,4,0)</f>
        <v>Current liablilities</v>
      </c>
      <c r="F238" s="94" t="str">
        <f>+VLOOKUP(B238,CHOE!B233:F382,5,0)</f>
        <v>Tax Payables</v>
      </c>
      <c r="G238" s="94" t="str">
        <f>+VLOOKUP(B238,CHOE!B233:G382,6,0)</f>
        <v>Employee Income tax</v>
      </c>
      <c r="H238" s="96">
        <v>0</v>
      </c>
      <c r="I238" s="96">
        <v>0</v>
      </c>
      <c r="J238" s="96">
        <v>0</v>
      </c>
      <c r="K238" s="96">
        <v>0</v>
      </c>
      <c r="L238" s="96">
        <v>0</v>
      </c>
      <c r="M238" s="98">
        <v>0</v>
      </c>
      <c r="N238" s="107">
        <f t="shared" si="10"/>
        <v>0</v>
      </c>
      <c r="O238" s="108">
        <f t="shared" si="11"/>
        <v>0</v>
      </c>
    </row>
    <row r="239" spans="2:15" ht="12" x14ac:dyDescent="0.25">
      <c r="B239" s="104" t="s">
        <v>451</v>
      </c>
      <c r="C239" s="86" t="s">
        <v>302</v>
      </c>
      <c r="D239" s="93" t="str">
        <f>+VLOOKUP(B239,CHOE!B234:D383,3,0)</f>
        <v>p</v>
      </c>
      <c r="E239" s="94" t="str">
        <f>+VLOOKUP(B239,CHOE!B235:E383,4,0)</f>
        <v>Current liablilities</v>
      </c>
      <c r="F239" s="94" t="str">
        <f>+VLOOKUP(B239,CHOE!B234:F383,5,0)</f>
        <v>Social security payables</v>
      </c>
      <c r="G239" s="94" t="str">
        <f>+VLOOKUP(B239,CHOE!B234:G383,6,0)</f>
        <v>Liabilities to social security payments</v>
      </c>
      <c r="H239" s="96">
        <v>0</v>
      </c>
      <c r="I239" s="96">
        <v>25836.57</v>
      </c>
      <c r="J239" s="96">
        <v>302766.09999999998</v>
      </c>
      <c r="K239" s="96">
        <v>307537.82</v>
      </c>
      <c r="L239" s="96">
        <v>0</v>
      </c>
      <c r="M239" s="98">
        <v>30608.29</v>
      </c>
      <c r="N239" s="107">
        <f t="shared" si="10"/>
        <v>-25836.57</v>
      </c>
      <c r="O239" s="108">
        <f t="shared" si="11"/>
        <v>-30608.29</v>
      </c>
    </row>
    <row r="240" spans="2:15" ht="12" x14ac:dyDescent="0.25">
      <c r="B240" s="104" t="s">
        <v>452</v>
      </c>
      <c r="C240" s="86" t="s">
        <v>303</v>
      </c>
      <c r="D240" s="93" t="str">
        <f>+VLOOKUP(B240,CHOE!B235:D384,3,0)</f>
        <v>p</v>
      </c>
      <c r="E240" s="94" t="str">
        <f>+VLOOKUP(B240,CHOE!B236:E384,4,0)</f>
        <v>Current liablilities</v>
      </c>
      <c r="F240" s="94" t="str">
        <f>+VLOOKUP(B240,CHOE!B235:F384,5,0)</f>
        <v>Social security payables</v>
      </c>
      <c r="G240" s="94" t="str">
        <f>+VLOOKUP(B240,CHOE!B235:G384,6,0)</f>
        <v>Liabilities to social security payments</v>
      </c>
      <c r="H240" s="96">
        <v>0</v>
      </c>
      <c r="I240" s="96">
        <v>1529.49</v>
      </c>
      <c r="J240" s="96">
        <v>17960.990000000002</v>
      </c>
      <c r="K240" s="96">
        <v>18257.16</v>
      </c>
      <c r="L240" s="96">
        <v>0</v>
      </c>
      <c r="M240" s="98">
        <v>1825.66</v>
      </c>
      <c r="N240" s="107">
        <f t="shared" si="10"/>
        <v>-1529.49</v>
      </c>
      <c r="O240" s="108">
        <f t="shared" si="11"/>
        <v>-1825.66</v>
      </c>
    </row>
    <row r="241" spans="2:15" ht="12" x14ac:dyDescent="0.25">
      <c r="B241" s="104" t="s">
        <v>453</v>
      </c>
      <c r="C241" s="86" t="s">
        <v>304</v>
      </c>
      <c r="D241" s="93" t="str">
        <f>+VLOOKUP(B241,CHOE!B236:D385,3,0)</f>
        <v>p</v>
      </c>
      <c r="E241" s="94" t="str">
        <f>+VLOOKUP(B241,CHOE!B237:E385,4,0)</f>
        <v>Current liablilities</v>
      </c>
      <c r="F241" s="94" t="str">
        <f>+VLOOKUP(B241,CHOE!B236:F385,5,0)</f>
        <v>Social security payables</v>
      </c>
      <c r="G241" s="94" t="str">
        <f>+VLOOKUP(B241,CHOE!B236:G385,6,0)</f>
        <v>Liabilities to social security payments</v>
      </c>
      <c r="H241" s="96">
        <v>0</v>
      </c>
      <c r="I241" s="96">
        <v>5947.83</v>
      </c>
      <c r="J241" s="96">
        <v>69846.13</v>
      </c>
      <c r="K241" s="96">
        <v>70997.75</v>
      </c>
      <c r="L241" s="96">
        <v>0</v>
      </c>
      <c r="M241" s="98">
        <v>7099.45</v>
      </c>
      <c r="N241" s="107">
        <f t="shared" si="10"/>
        <v>-5947.83</v>
      </c>
      <c r="O241" s="108">
        <f t="shared" si="11"/>
        <v>-7099.45</v>
      </c>
    </row>
    <row r="242" spans="2:15" ht="12" x14ac:dyDescent="0.25">
      <c r="B242" s="104" t="s">
        <v>454</v>
      </c>
      <c r="C242" s="86" t="s">
        <v>305</v>
      </c>
      <c r="D242" s="93" t="str">
        <f>+VLOOKUP(B242,CHOE!B237:D386,3,0)</f>
        <v>p</v>
      </c>
      <c r="E242" s="94" t="str">
        <f>+VLOOKUP(B242,CHOE!B238:E386,4,0)</f>
        <v>Current liablilities</v>
      </c>
      <c r="F242" s="94" t="str">
        <f>+VLOOKUP(B242,CHOE!B237:F386,5,0)</f>
        <v>Social security payables</v>
      </c>
      <c r="G242" s="94" t="str">
        <f>+VLOOKUP(B242,CHOE!B237:G386,6,0)</f>
        <v>Liabilities to social security payments</v>
      </c>
      <c r="H242" s="96">
        <v>0</v>
      </c>
      <c r="I242" s="96">
        <v>1699.36</v>
      </c>
      <c r="J242" s="96">
        <v>19955.849999999999</v>
      </c>
      <c r="K242" s="96">
        <v>20284.88</v>
      </c>
      <c r="L242" s="96">
        <v>0</v>
      </c>
      <c r="M242" s="98">
        <v>2028.39</v>
      </c>
      <c r="N242" s="107">
        <f t="shared" si="10"/>
        <v>-1699.36</v>
      </c>
      <c r="O242" s="108">
        <f t="shared" si="11"/>
        <v>-2028.39</v>
      </c>
    </row>
    <row r="243" spans="2:15" ht="12" x14ac:dyDescent="0.25">
      <c r="B243" s="104" t="s">
        <v>455</v>
      </c>
      <c r="C243" s="86" t="s">
        <v>306</v>
      </c>
      <c r="D243" s="93" t="str">
        <f>+VLOOKUP(B243,CHOE!B238:D387,3,0)</f>
        <v>p</v>
      </c>
      <c r="E243" s="94" t="str">
        <f>+VLOOKUP(B243,CHOE!B239:E387,4,0)</f>
        <v>Current liablilities</v>
      </c>
      <c r="F243" s="94" t="str">
        <f>+VLOOKUP(B243,CHOE!B238:F387,5,0)</f>
        <v>Social security payables</v>
      </c>
      <c r="G243" s="94" t="str">
        <f>+VLOOKUP(B243,CHOE!B238:G387,6,0)</f>
        <v>Liabilities to social security payments</v>
      </c>
      <c r="H243" s="96">
        <v>0</v>
      </c>
      <c r="I243" s="96">
        <v>13715.02</v>
      </c>
      <c r="J243" s="96">
        <v>161516.70000000001</v>
      </c>
      <c r="K243" s="96">
        <v>164186.35999999999</v>
      </c>
      <c r="L243" s="96">
        <v>0</v>
      </c>
      <c r="M243" s="98">
        <v>16384.68</v>
      </c>
      <c r="N243" s="107">
        <f t="shared" si="10"/>
        <v>-13715.02</v>
      </c>
      <c r="O243" s="108">
        <f t="shared" si="11"/>
        <v>-16384.68</v>
      </c>
    </row>
    <row r="244" spans="2:15" ht="12" x14ac:dyDescent="0.25">
      <c r="B244" s="104" t="s">
        <v>456</v>
      </c>
      <c r="C244" s="86" t="s">
        <v>307</v>
      </c>
      <c r="D244" s="93" t="str">
        <f>+VLOOKUP(B244,CHOE!B239:D388,3,0)</f>
        <v>p</v>
      </c>
      <c r="E244" s="94" t="str">
        <f>+VLOOKUP(B244,CHOE!B240:E388,4,0)</f>
        <v>Current liablilities</v>
      </c>
      <c r="F244" s="94" t="str">
        <f>+VLOOKUP(B244,CHOE!B239:F388,5,0)</f>
        <v>Social security payables</v>
      </c>
      <c r="G244" s="94" t="str">
        <f>+VLOOKUP(B244,CHOE!B239:G388,6,0)</f>
        <v>Liabilities to social security payments</v>
      </c>
      <c r="H244" s="96">
        <v>0</v>
      </c>
      <c r="I244" s="96">
        <v>7810.9</v>
      </c>
      <c r="J244" s="96">
        <v>92352.84</v>
      </c>
      <c r="K244" s="96">
        <v>94095.69</v>
      </c>
      <c r="L244" s="96">
        <v>0</v>
      </c>
      <c r="M244" s="98">
        <v>9553.75</v>
      </c>
      <c r="N244" s="107">
        <f t="shared" si="10"/>
        <v>-7810.9</v>
      </c>
      <c r="O244" s="108">
        <f t="shared" si="11"/>
        <v>-9553.75</v>
      </c>
    </row>
    <row r="245" spans="2:15" ht="12" x14ac:dyDescent="0.25">
      <c r="B245" s="104" t="s">
        <v>457</v>
      </c>
      <c r="C245" s="86" t="s">
        <v>308</v>
      </c>
      <c r="D245" s="93" t="str">
        <f>+VLOOKUP(B245,CHOE!B240:D389,3,0)</f>
        <v>p</v>
      </c>
      <c r="E245" s="94" t="str">
        <f>+VLOOKUP(B245,CHOE!B241:E389,4,0)</f>
        <v>Current liablilities</v>
      </c>
      <c r="F245" s="94" t="str">
        <f>+VLOOKUP(B245,CHOE!B240:F389,5,0)</f>
        <v>Social security payables</v>
      </c>
      <c r="G245" s="94" t="str">
        <f>+VLOOKUP(B245,CHOE!B240:G389,6,0)</f>
        <v>Liabilities to social security payments</v>
      </c>
      <c r="H245" s="96">
        <v>0</v>
      </c>
      <c r="I245" s="96">
        <v>0</v>
      </c>
      <c r="J245" s="96">
        <v>0</v>
      </c>
      <c r="K245" s="96">
        <v>0</v>
      </c>
      <c r="L245" s="96">
        <v>0</v>
      </c>
      <c r="M245" s="98">
        <v>0</v>
      </c>
      <c r="N245" s="107">
        <f t="shared" si="10"/>
        <v>0</v>
      </c>
      <c r="O245" s="108">
        <f t="shared" si="11"/>
        <v>0</v>
      </c>
    </row>
    <row r="246" spans="2:15" ht="12" x14ac:dyDescent="0.25">
      <c r="B246" s="104" t="s">
        <v>458</v>
      </c>
      <c r="C246" s="86" t="s">
        <v>309</v>
      </c>
      <c r="D246" s="93" t="str">
        <f>+VLOOKUP(B246,CHOE!B241:D390,3,0)</f>
        <v>p</v>
      </c>
      <c r="E246" s="94" t="str">
        <f>+VLOOKUP(B246,CHOE!B242:E390,4,0)</f>
        <v>Current liablilities</v>
      </c>
      <c r="F246" s="94" t="str">
        <f>+VLOOKUP(B246,CHOE!B241:F390,5,0)</f>
        <v>Social security payables</v>
      </c>
      <c r="G246" s="94" t="str">
        <f>+VLOOKUP(B246,CHOE!B241:G390,6,0)</f>
        <v>Liabilities to social security payments</v>
      </c>
      <c r="H246" s="96">
        <v>0</v>
      </c>
      <c r="I246" s="96">
        <v>0</v>
      </c>
      <c r="J246" s="96">
        <v>0</v>
      </c>
      <c r="K246" s="96">
        <v>0</v>
      </c>
      <c r="L246" s="96">
        <v>0</v>
      </c>
      <c r="M246" s="98">
        <v>0</v>
      </c>
      <c r="N246" s="107">
        <f t="shared" si="10"/>
        <v>0</v>
      </c>
      <c r="O246" s="108">
        <f t="shared" si="11"/>
        <v>0</v>
      </c>
    </row>
    <row r="247" spans="2:15" ht="12" x14ac:dyDescent="0.25">
      <c r="B247" s="104" t="s">
        <v>459</v>
      </c>
      <c r="C247" s="86" t="s">
        <v>310</v>
      </c>
      <c r="D247" s="93" t="str">
        <f>+VLOOKUP(B247,CHOE!B242:D391,3,0)</f>
        <v>p</v>
      </c>
      <c r="E247" s="94" t="str">
        <f>+VLOOKUP(B247,CHOE!B243:E391,4,0)</f>
        <v>Current liablilities</v>
      </c>
      <c r="F247" s="94" t="str">
        <f>+VLOOKUP(B247,CHOE!B242:F391,5,0)</f>
        <v>Social security payables</v>
      </c>
      <c r="G247" s="94" t="str">
        <f>+VLOOKUP(B247,CHOE!B242:G391,6,0)</f>
        <v>Liabilities to social security payments</v>
      </c>
      <c r="H247" s="96">
        <v>0</v>
      </c>
      <c r="I247" s="96">
        <v>1341.45</v>
      </c>
      <c r="J247" s="96">
        <v>0</v>
      </c>
      <c r="K247" s="96">
        <v>-243.11</v>
      </c>
      <c r="L247" s="96">
        <v>0</v>
      </c>
      <c r="M247" s="98">
        <v>1098.3399999999999</v>
      </c>
      <c r="N247" s="107">
        <f t="shared" si="10"/>
        <v>-1341.45</v>
      </c>
      <c r="O247" s="108">
        <f t="shared" si="11"/>
        <v>-1098.3399999999999</v>
      </c>
    </row>
    <row r="248" spans="2:15" ht="12" x14ac:dyDescent="0.25">
      <c r="B248" s="104" t="s">
        <v>311</v>
      </c>
      <c r="C248" s="86" t="s">
        <v>312</v>
      </c>
      <c r="D248" s="93" t="str">
        <f>+VLOOKUP(B248,CHOE!B243:D392,3,0)</f>
        <v>p</v>
      </c>
      <c r="E248" s="94" t="str">
        <f>+VLOOKUP(B248,CHOE!B244:E392,4,0)</f>
        <v>Current liablilities</v>
      </c>
      <c r="F248" s="94" t="str">
        <f>+VLOOKUP(B248,CHOE!B243:F392,5,0)</f>
        <v>Insurances</v>
      </c>
      <c r="G248" s="94" t="str">
        <f>+VLOOKUP(B248,CHOE!B243:G392,6,0)</f>
        <v>Insurances</v>
      </c>
      <c r="H248" s="96">
        <v>0</v>
      </c>
      <c r="I248" s="96">
        <v>594.86</v>
      </c>
      <c r="J248" s="96">
        <v>2088.79</v>
      </c>
      <c r="K248" s="96">
        <v>2030.05</v>
      </c>
      <c r="L248" s="96">
        <v>0</v>
      </c>
      <c r="M248" s="98">
        <v>536.12</v>
      </c>
      <c r="N248" s="107">
        <f t="shared" si="10"/>
        <v>-594.86</v>
      </c>
      <c r="O248" s="108">
        <f t="shared" si="11"/>
        <v>-536.12</v>
      </c>
    </row>
    <row r="249" spans="2:15" ht="12" x14ac:dyDescent="0.25">
      <c r="B249" s="90" t="s">
        <v>313</v>
      </c>
      <c r="C249" s="82" t="s">
        <v>314</v>
      </c>
      <c r="D249" s="93" t="str">
        <f>+VLOOKUP(B249,CHOE!B244:D393,3,0)</f>
        <v>a</v>
      </c>
      <c r="E249" s="94" t="str">
        <f>+VLOOKUP(B249,CHOE!B245:E393,4,0)</f>
        <v>Currents Assets</v>
      </c>
      <c r="F249" s="94" t="str">
        <f>+VLOOKUP(B249,CHOE!B244:F393,5,0)</f>
        <v>Other receivables</v>
      </c>
      <c r="G249" s="94" t="str">
        <f>+VLOOKUP(B249,CHOE!B244:G393,6,0)</f>
        <v>Other debotors</v>
      </c>
      <c r="H249" s="96">
        <v>0</v>
      </c>
      <c r="I249" s="96">
        <v>0</v>
      </c>
      <c r="J249" s="96">
        <v>693963.68</v>
      </c>
      <c r="K249" s="96">
        <v>693963.68</v>
      </c>
      <c r="L249" s="96">
        <v>0</v>
      </c>
      <c r="M249" s="98">
        <v>0</v>
      </c>
      <c r="N249" s="99">
        <f t="shared" si="10"/>
        <v>0</v>
      </c>
      <c r="O249" s="100">
        <f t="shared" si="11"/>
        <v>0</v>
      </c>
    </row>
    <row r="250" spans="2:15" ht="12" x14ac:dyDescent="0.25">
      <c r="B250" s="90" t="s">
        <v>315</v>
      </c>
      <c r="C250" s="82" t="s">
        <v>316</v>
      </c>
      <c r="D250" s="93" t="str">
        <f>+VLOOKUP(B250,CHOE!B245:D394,3,0)</f>
        <v>p</v>
      </c>
      <c r="E250" s="94" t="str">
        <f>+VLOOKUP(B250,CHOE!B246:E394,4,0)</f>
        <v>Current liablilities</v>
      </c>
      <c r="F250" s="94" t="str">
        <f>+VLOOKUP(B250,CHOE!B245:F394,5,0)</f>
        <v>Other liabilities</v>
      </c>
      <c r="G250" s="94" t="str">
        <f>+VLOOKUP(B250,CHOE!B245:G394,6,0)</f>
        <v>Other liabilities</v>
      </c>
      <c r="H250" s="96">
        <v>0</v>
      </c>
      <c r="I250" s="96">
        <v>56193.18</v>
      </c>
      <c r="J250" s="96">
        <v>0</v>
      </c>
      <c r="K250" s="96">
        <v>0</v>
      </c>
      <c r="L250" s="96">
        <v>0</v>
      </c>
      <c r="M250" s="98">
        <v>56193.18</v>
      </c>
      <c r="N250" s="99">
        <f t="shared" si="10"/>
        <v>-56193.18</v>
      </c>
      <c r="O250" s="100">
        <f t="shared" si="11"/>
        <v>-56193.18</v>
      </c>
    </row>
    <row r="251" spans="2:15" ht="12" x14ac:dyDescent="0.25">
      <c r="B251" s="90" t="s">
        <v>317</v>
      </c>
      <c r="C251" s="82" t="s">
        <v>318</v>
      </c>
      <c r="D251" s="93" t="str">
        <f>+VLOOKUP(B251,CHOE!B246:D395,3,0)</f>
        <v>a</v>
      </c>
      <c r="E251" s="94" t="str">
        <f>+VLOOKUP(B251,CHOE!B247:E395,4,0)</f>
        <v>Currents Assets</v>
      </c>
      <c r="F251" s="94" t="str">
        <f>+VLOOKUP(B251,CHOE!B246:F395,5,0)</f>
        <v>Cash &amp; cash equivalents</v>
      </c>
      <c r="G251" s="94" t="str">
        <f>+VLOOKUP(B251,CHOE!B246:G395,6,0)</f>
        <v>Cash in BGN</v>
      </c>
      <c r="H251" s="96">
        <v>1312.92</v>
      </c>
      <c r="I251" s="96">
        <v>0</v>
      </c>
      <c r="J251" s="96">
        <v>43713.43</v>
      </c>
      <c r="K251" s="96">
        <v>41627.879999999997</v>
      </c>
      <c r="L251" s="96">
        <v>3398.47</v>
      </c>
      <c r="M251" s="98">
        <v>0</v>
      </c>
      <c r="N251" s="99">
        <f t="shared" si="10"/>
        <v>1312.92</v>
      </c>
      <c r="O251" s="100">
        <f t="shared" si="11"/>
        <v>3398.47</v>
      </c>
    </row>
    <row r="252" spans="2:15" ht="12" x14ac:dyDescent="0.25">
      <c r="B252" s="90" t="s">
        <v>319</v>
      </c>
      <c r="C252" s="82" t="s">
        <v>320</v>
      </c>
      <c r="D252" s="93" t="str">
        <f>+VLOOKUP(B252,CHOE!B247:D396,3,0)</f>
        <v>a</v>
      </c>
      <c r="E252" s="94" t="str">
        <f>+VLOOKUP(B252,CHOE!B248:E396,4,0)</f>
        <v>Currents Assets</v>
      </c>
      <c r="F252" s="94" t="str">
        <f>+VLOOKUP(B252,CHOE!B247:F396,5,0)</f>
        <v>Cash &amp; cash equivalents</v>
      </c>
      <c r="G252" s="94" t="str">
        <f>+VLOOKUP(B252,CHOE!B247:G396,6,0)</f>
        <v>Bank account in BGN</v>
      </c>
      <c r="H252" s="96">
        <v>83906.72</v>
      </c>
      <c r="I252" s="96">
        <v>0</v>
      </c>
      <c r="J252" s="96">
        <v>13101051.1</v>
      </c>
      <c r="K252" s="96">
        <v>13173023.83</v>
      </c>
      <c r="L252" s="96">
        <v>11933.99</v>
      </c>
      <c r="M252" s="98">
        <v>0</v>
      </c>
      <c r="N252" s="99">
        <f t="shared" si="10"/>
        <v>83906.72</v>
      </c>
      <c r="O252" s="100">
        <f t="shared" si="11"/>
        <v>11933.99</v>
      </c>
    </row>
    <row r="253" spans="2:15" ht="12" x14ac:dyDescent="0.25">
      <c r="B253" s="90" t="s">
        <v>321</v>
      </c>
      <c r="C253" s="82" t="s">
        <v>322</v>
      </c>
      <c r="D253" s="93" t="str">
        <f>+VLOOKUP(B253,CHOE!B248:D397,3,0)</f>
        <v>a</v>
      </c>
      <c r="E253" s="94" t="str">
        <f>+VLOOKUP(B253,CHOE!B249:E397,4,0)</f>
        <v>Currents Assets</v>
      </c>
      <c r="F253" s="94" t="str">
        <f>+VLOOKUP(B253,CHOE!B248:F397,5,0)</f>
        <v>Cash &amp; cash equivalents</v>
      </c>
      <c r="G253" s="94" t="str">
        <f>+VLOOKUP(B253,CHOE!B248:G397,6,0)</f>
        <v>Bank account in foreign currency</v>
      </c>
      <c r="H253" s="96">
        <v>512000.52</v>
      </c>
      <c r="I253" s="96">
        <v>0</v>
      </c>
      <c r="J253" s="96">
        <v>12127507.17</v>
      </c>
      <c r="K253" s="96">
        <v>12638743.35</v>
      </c>
      <c r="L253" s="96">
        <v>764.34</v>
      </c>
      <c r="M253" s="98">
        <v>0</v>
      </c>
      <c r="N253" s="99">
        <f t="shared" si="10"/>
        <v>512000.52</v>
      </c>
      <c r="O253" s="100">
        <f t="shared" si="11"/>
        <v>764.34</v>
      </c>
    </row>
    <row r="254" spans="2:15" ht="12" x14ac:dyDescent="0.25">
      <c r="B254" s="90" t="s">
        <v>460</v>
      </c>
      <c r="C254" s="82" t="s">
        <v>323</v>
      </c>
      <c r="D254" s="93">
        <f>+VLOOKUP(B254,CHOE!B249:D398,3,0)</f>
        <v>6</v>
      </c>
      <c r="E254" s="94" t="str">
        <f>+VLOOKUP(B254,CHOE!B250:E398,4,0)</f>
        <v xml:space="preserve">Materials and consumables </v>
      </c>
      <c r="F254" s="94" t="str">
        <f>+VLOOKUP(B254,CHOE!B249:F398,5,0)</f>
        <v xml:space="preserve">Materials and consumables </v>
      </c>
      <c r="G254" s="94" t="str">
        <f>+VLOOKUP(B254,CHOE!B249:G398,6,0)</f>
        <v xml:space="preserve">Materials and consumables </v>
      </c>
      <c r="H254" s="96">
        <v>0</v>
      </c>
      <c r="I254" s="96">
        <v>0</v>
      </c>
      <c r="J254" s="96">
        <v>6612948.3700000001</v>
      </c>
      <c r="K254" s="96">
        <v>6612948.3700000001</v>
      </c>
      <c r="L254" s="96">
        <v>0</v>
      </c>
      <c r="M254" s="98">
        <v>0</v>
      </c>
      <c r="N254" s="99">
        <f t="shared" si="10"/>
        <v>0</v>
      </c>
      <c r="O254" s="100">
        <f t="shared" si="11"/>
        <v>0</v>
      </c>
    </row>
    <row r="255" spans="2:15" ht="12" x14ac:dyDescent="0.25">
      <c r="B255" s="90" t="s">
        <v>461</v>
      </c>
      <c r="C255" s="82" t="s">
        <v>324</v>
      </c>
      <c r="D255" s="93">
        <f>+VLOOKUP(B255,CHOE!B250:D399,3,0)</f>
        <v>6</v>
      </c>
      <c r="E255" s="94" t="str">
        <f>+VLOOKUP(B255,CHOE!B251:E399,4,0)</f>
        <v xml:space="preserve">Materials and consumables </v>
      </c>
      <c r="F255" s="94" t="str">
        <f>+VLOOKUP(B255,CHOE!B250:F399,5,0)</f>
        <v xml:space="preserve">Materials and consumables </v>
      </c>
      <c r="G255" s="94" t="str">
        <f>+VLOOKUP(B255,CHOE!B250:G399,6,0)</f>
        <v xml:space="preserve">Materials and consumables </v>
      </c>
      <c r="H255" s="96">
        <v>0</v>
      </c>
      <c r="I255" s="96">
        <v>0</v>
      </c>
      <c r="J255" s="96">
        <v>221343.86</v>
      </c>
      <c r="K255" s="96">
        <v>221343.86</v>
      </c>
      <c r="L255" s="96">
        <v>0</v>
      </c>
      <c r="M255" s="98">
        <v>0</v>
      </c>
      <c r="N255" s="99">
        <f t="shared" si="10"/>
        <v>0</v>
      </c>
      <c r="O255" s="100">
        <f t="shared" si="11"/>
        <v>0</v>
      </c>
    </row>
    <row r="256" spans="2:15" ht="12" x14ac:dyDescent="0.25">
      <c r="B256" s="90" t="s">
        <v>462</v>
      </c>
      <c r="C256" s="82" t="s">
        <v>325</v>
      </c>
      <c r="D256" s="93">
        <f>+VLOOKUP(B256,CHOE!B251:D400,3,0)</f>
        <v>6</v>
      </c>
      <c r="E256" s="94" t="str">
        <f>+VLOOKUP(B256,CHOE!B252:E400,4,0)</f>
        <v xml:space="preserve">Materials and consumables </v>
      </c>
      <c r="F256" s="94" t="str">
        <f>+VLOOKUP(B256,CHOE!B251:F400,5,0)</f>
        <v xml:space="preserve">Materials and consumables </v>
      </c>
      <c r="G256" s="94" t="str">
        <f>+VLOOKUP(B256,CHOE!B251:G400,6,0)</f>
        <v xml:space="preserve">Materials and consumables </v>
      </c>
      <c r="H256" s="96">
        <v>0</v>
      </c>
      <c r="I256" s="96">
        <v>0</v>
      </c>
      <c r="J256" s="96">
        <v>66746.2</v>
      </c>
      <c r="K256" s="96">
        <v>66746.2</v>
      </c>
      <c r="L256" s="96">
        <v>0</v>
      </c>
      <c r="M256" s="98">
        <v>0</v>
      </c>
      <c r="N256" s="99">
        <f t="shared" si="10"/>
        <v>0</v>
      </c>
      <c r="O256" s="100">
        <f t="shared" si="11"/>
        <v>0</v>
      </c>
    </row>
    <row r="257" spans="2:15" ht="12" x14ac:dyDescent="0.25">
      <c r="B257" s="90" t="s">
        <v>463</v>
      </c>
      <c r="C257" s="82" t="s">
        <v>326</v>
      </c>
      <c r="D257" s="93">
        <f>+VLOOKUP(B257,CHOE!B252:D401,3,0)</f>
        <v>6</v>
      </c>
      <c r="E257" s="94" t="str">
        <f>+VLOOKUP(B257,CHOE!B253:E401,4,0)</f>
        <v xml:space="preserve">Materials and consumables </v>
      </c>
      <c r="F257" s="94" t="str">
        <f>+VLOOKUP(B257,CHOE!B252:F401,5,0)</f>
        <v xml:space="preserve">Materials and consumables </v>
      </c>
      <c r="G257" s="94" t="str">
        <f>+VLOOKUP(B257,CHOE!B252:G401,6,0)</f>
        <v xml:space="preserve">Materials and consumables </v>
      </c>
      <c r="H257" s="96">
        <v>0</v>
      </c>
      <c r="I257" s="96">
        <v>0</v>
      </c>
      <c r="J257" s="96">
        <v>455.44</v>
      </c>
      <c r="K257" s="96">
        <v>455.44</v>
      </c>
      <c r="L257" s="96">
        <v>0</v>
      </c>
      <c r="M257" s="98">
        <v>0</v>
      </c>
      <c r="N257" s="99">
        <f t="shared" si="10"/>
        <v>0</v>
      </c>
      <c r="O257" s="100">
        <f t="shared" si="11"/>
        <v>0</v>
      </c>
    </row>
    <row r="258" spans="2:15" ht="12" x14ac:dyDescent="0.25">
      <c r="B258" s="90" t="s">
        <v>464</v>
      </c>
      <c r="C258" s="82" t="s">
        <v>327</v>
      </c>
      <c r="D258" s="93">
        <f>+VLOOKUP(B258,CHOE!B253:D402,3,0)</f>
        <v>6</v>
      </c>
      <c r="E258" s="94" t="str">
        <f>+VLOOKUP(B258,CHOE!B254:E402,4,0)</f>
        <v xml:space="preserve">Materials and consumables </v>
      </c>
      <c r="F258" s="94" t="str">
        <f>+VLOOKUP(B258,CHOE!B253:F402,5,0)</f>
        <v xml:space="preserve">Materials and consumables </v>
      </c>
      <c r="G258" s="94" t="str">
        <f>+VLOOKUP(B258,CHOE!B253:G402,6,0)</f>
        <v xml:space="preserve">Materials and consumables </v>
      </c>
      <c r="H258" s="96">
        <v>0</v>
      </c>
      <c r="I258" s="96">
        <v>0</v>
      </c>
      <c r="J258" s="96">
        <v>3880.61</v>
      </c>
      <c r="K258" s="96">
        <v>3880.61</v>
      </c>
      <c r="L258" s="96">
        <v>0</v>
      </c>
      <c r="M258" s="98">
        <v>0</v>
      </c>
      <c r="N258" s="99">
        <f t="shared" si="10"/>
        <v>0</v>
      </c>
      <c r="O258" s="100">
        <f t="shared" si="11"/>
        <v>0</v>
      </c>
    </row>
    <row r="259" spans="2:15" ht="12" x14ac:dyDescent="0.25">
      <c r="B259" s="90" t="s">
        <v>465</v>
      </c>
      <c r="C259" s="82" t="s">
        <v>328</v>
      </c>
      <c r="D259" s="93">
        <f>+VLOOKUP(B259,CHOE!B254:D403,3,0)</f>
        <v>6</v>
      </c>
      <c r="E259" s="94" t="str">
        <f>+VLOOKUP(B259,CHOE!B255:E403,4,0)</f>
        <v xml:space="preserve">Materials and consumables </v>
      </c>
      <c r="F259" s="94" t="str">
        <f>+VLOOKUP(B259,CHOE!B254:F403,5,0)</f>
        <v xml:space="preserve">Materials and consumables </v>
      </c>
      <c r="G259" s="94" t="str">
        <f>+VLOOKUP(B259,CHOE!B254:G403,6,0)</f>
        <v xml:space="preserve">Materials and consumables </v>
      </c>
      <c r="H259" s="96">
        <v>0</v>
      </c>
      <c r="I259" s="96">
        <v>0</v>
      </c>
      <c r="J259" s="96">
        <v>4206.54</v>
      </c>
      <c r="K259" s="96">
        <v>4206.54</v>
      </c>
      <c r="L259" s="96">
        <v>0</v>
      </c>
      <c r="M259" s="98">
        <v>0</v>
      </c>
      <c r="N259" s="99">
        <f t="shared" si="10"/>
        <v>0</v>
      </c>
      <c r="O259" s="100">
        <f t="shared" si="11"/>
        <v>0</v>
      </c>
    </row>
    <row r="260" spans="2:15" ht="12" x14ac:dyDescent="0.25">
      <c r="B260" s="90" t="s">
        <v>466</v>
      </c>
      <c r="C260" s="82" t="s">
        <v>329</v>
      </c>
      <c r="D260" s="93">
        <f>+VLOOKUP(B260,CHOE!B255:D404,3,0)</f>
        <v>6</v>
      </c>
      <c r="E260" s="94" t="str">
        <f>+VLOOKUP(B260,CHOE!B256:E404,4,0)</f>
        <v xml:space="preserve">Materials and consumables </v>
      </c>
      <c r="F260" s="94" t="str">
        <f>+VLOOKUP(B260,CHOE!B255:F404,5,0)</f>
        <v xml:space="preserve">Materials and consumables </v>
      </c>
      <c r="G260" s="94" t="str">
        <f>+VLOOKUP(B260,CHOE!B255:G404,6,0)</f>
        <v xml:space="preserve">Materials and consumables </v>
      </c>
      <c r="H260" s="96">
        <v>0</v>
      </c>
      <c r="I260" s="96">
        <v>0</v>
      </c>
      <c r="J260" s="96">
        <v>185439.77</v>
      </c>
      <c r="K260" s="96">
        <v>185439.77</v>
      </c>
      <c r="L260" s="96">
        <v>0</v>
      </c>
      <c r="M260" s="98">
        <v>0</v>
      </c>
      <c r="N260" s="99">
        <f t="shared" si="10"/>
        <v>0</v>
      </c>
      <c r="O260" s="100">
        <f t="shared" si="11"/>
        <v>0</v>
      </c>
    </row>
    <row r="261" spans="2:15" ht="12" x14ac:dyDescent="0.25">
      <c r="B261" s="90" t="s">
        <v>467</v>
      </c>
      <c r="C261" s="82" t="s">
        <v>330</v>
      </c>
      <c r="D261" s="93">
        <f>+VLOOKUP(B261,CHOE!B256:D405,3,0)</f>
        <v>6</v>
      </c>
      <c r="E261" s="94" t="str">
        <f>+VLOOKUP(B261,CHOE!B257:E405,4,0)</f>
        <v>External services</v>
      </c>
      <c r="F261" s="94" t="str">
        <f>+VLOOKUP(B261,CHOE!B256:F405,5,0)</f>
        <v>External services</v>
      </c>
      <c r="G261" s="94" t="str">
        <f>+VLOOKUP(B261,CHOE!B256:G405,6,0)</f>
        <v>External services</v>
      </c>
      <c r="H261" s="96">
        <v>0</v>
      </c>
      <c r="I261" s="96">
        <v>0</v>
      </c>
      <c r="J261" s="96">
        <v>51661.61</v>
      </c>
      <c r="K261" s="96">
        <v>51661.61</v>
      </c>
      <c r="L261" s="96">
        <v>0</v>
      </c>
      <c r="M261" s="98">
        <v>0</v>
      </c>
      <c r="N261" s="99">
        <f t="shared" si="10"/>
        <v>0</v>
      </c>
      <c r="O261" s="100">
        <f t="shared" si="11"/>
        <v>0</v>
      </c>
    </row>
    <row r="262" spans="2:15" ht="12" x14ac:dyDescent="0.25">
      <c r="B262" s="90" t="s">
        <v>468</v>
      </c>
      <c r="C262" s="82" t="s">
        <v>331</v>
      </c>
      <c r="D262" s="93">
        <f>+VLOOKUP(B262,CHOE!B257:D406,3,0)</f>
        <v>6</v>
      </c>
      <c r="E262" s="94" t="str">
        <f>+VLOOKUP(B262,CHOE!B258:E406,4,0)</f>
        <v>External services</v>
      </c>
      <c r="F262" s="94" t="str">
        <f>+VLOOKUP(B262,CHOE!B257:F406,5,0)</f>
        <v>External services</v>
      </c>
      <c r="G262" s="94" t="str">
        <f>+VLOOKUP(B262,CHOE!B257:G406,6,0)</f>
        <v>External services</v>
      </c>
      <c r="H262" s="96">
        <v>0</v>
      </c>
      <c r="I262" s="96">
        <v>0</v>
      </c>
      <c r="J262" s="96">
        <v>6647.28</v>
      </c>
      <c r="K262" s="96">
        <v>6647.28</v>
      </c>
      <c r="L262" s="96">
        <v>0</v>
      </c>
      <c r="M262" s="98">
        <v>0</v>
      </c>
      <c r="N262" s="99">
        <f t="shared" si="10"/>
        <v>0</v>
      </c>
      <c r="O262" s="100">
        <f t="shared" si="11"/>
        <v>0</v>
      </c>
    </row>
    <row r="263" spans="2:15" ht="12" x14ac:dyDescent="0.25">
      <c r="B263" s="90" t="s">
        <v>469</v>
      </c>
      <c r="C263" s="82" t="s">
        <v>332</v>
      </c>
      <c r="D263" s="93">
        <f>+VLOOKUP(B263,CHOE!B258:D407,3,0)</f>
        <v>6</v>
      </c>
      <c r="E263" s="94" t="str">
        <f>+VLOOKUP(B263,CHOE!B259:E407,4,0)</f>
        <v>External services</v>
      </c>
      <c r="F263" s="94" t="str">
        <f>+VLOOKUP(B263,CHOE!B258:F407,5,0)</f>
        <v>External services</v>
      </c>
      <c r="G263" s="94" t="str">
        <f>+VLOOKUP(B263,CHOE!B258:G407,6,0)</f>
        <v>External services</v>
      </c>
      <c r="H263" s="96">
        <v>0</v>
      </c>
      <c r="I263" s="96">
        <v>0</v>
      </c>
      <c r="J263" s="96">
        <v>14393.25</v>
      </c>
      <c r="K263" s="96">
        <v>14393.25</v>
      </c>
      <c r="L263" s="96">
        <v>0</v>
      </c>
      <c r="M263" s="98">
        <v>0</v>
      </c>
      <c r="N263" s="99">
        <f t="shared" si="10"/>
        <v>0</v>
      </c>
      <c r="O263" s="100">
        <f t="shared" si="11"/>
        <v>0</v>
      </c>
    </row>
    <row r="264" spans="2:15" ht="12" x14ac:dyDescent="0.25">
      <c r="B264" s="90" t="s">
        <v>470</v>
      </c>
      <c r="C264" s="82" t="s">
        <v>333</v>
      </c>
      <c r="D264" s="93">
        <f>+VLOOKUP(B264,CHOE!B259:D408,3,0)</f>
        <v>6</v>
      </c>
      <c r="E264" s="94" t="str">
        <f>+VLOOKUP(B264,CHOE!B260:E408,4,0)</f>
        <v>External services</v>
      </c>
      <c r="F264" s="94" t="str">
        <f>+VLOOKUP(B264,CHOE!B259:F408,5,0)</f>
        <v>External services</v>
      </c>
      <c r="G264" s="94" t="str">
        <f>+VLOOKUP(B264,CHOE!B259:G408,6,0)</f>
        <v>External services</v>
      </c>
      <c r="H264" s="96">
        <v>0</v>
      </c>
      <c r="I264" s="96">
        <v>0</v>
      </c>
      <c r="J264" s="96">
        <v>16338.89</v>
      </c>
      <c r="K264" s="96">
        <v>16338.89</v>
      </c>
      <c r="L264" s="96">
        <v>0</v>
      </c>
      <c r="M264" s="98">
        <v>0</v>
      </c>
      <c r="N264" s="99">
        <f t="shared" si="10"/>
        <v>0</v>
      </c>
      <c r="O264" s="100">
        <f t="shared" si="11"/>
        <v>0</v>
      </c>
    </row>
    <row r="265" spans="2:15" ht="12" x14ac:dyDescent="0.25">
      <c r="B265" s="90" t="s">
        <v>471</v>
      </c>
      <c r="C265" s="82" t="s">
        <v>334</v>
      </c>
      <c r="D265" s="93">
        <f>+VLOOKUP(B265,CHOE!B260:D409,3,0)</f>
        <v>6</v>
      </c>
      <c r="E265" s="94" t="str">
        <f>+VLOOKUP(B265,CHOE!B261:E409,4,0)</f>
        <v>External services</v>
      </c>
      <c r="F265" s="94" t="str">
        <f>+VLOOKUP(B265,CHOE!B260:F409,5,0)</f>
        <v>External services</v>
      </c>
      <c r="G265" s="94" t="str">
        <f>+VLOOKUP(B265,CHOE!B260:G409,6,0)</f>
        <v>External services</v>
      </c>
      <c r="H265" s="96">
        <v>0</v>
      </c>
      <c r="I265" s="96">
        <v>0</v>
      </c>
      <c r="J265" s="96">
        <v>7048.57</v>
      </c>
      <c r="K265" s="96">
        <v>7048.57</v>
      </c>
      <c r="L265" s="96">
        <v>0</v>
      </c>
      <c r="M265" s="98">
        <v>0</v>
      </c>
      <c r="N265" s="99">
        <f t="shared" si="10"/>
        <v>0</v>
      </c>
      <c r="O265" s="100">
        <f t="shared" si="11"/>
        <v>0</v>
      </c>
    </row>
    <row r="266" spans="2:15" ht="12" x14ac:dyDescent="0.25">
      <c r="B266" s="90" t="s">
        <v>472</v>
      </c>
      <c r="C266" s="82" t="s">
        <v>335</v>
      </c>
      <c r="D266" s="93">
        <f>+VLOOKUP(B266,CHOE!B261:D410,3,0)</f>
        <v>6</v>
      </c>
      <c r="E266" s="94" t="str">
        <f>+VLOOKUP(B266,CHOE!B262:E410,4,0)</f>
        <v>External services</v>
      </c>
      <c r="F266" s="94" t="str">
        <f>+VLOOKUP(B266,CHOE!B261:F410,5,0)</f>
        <v>External services</v>
      </c>
      <c r="G266" s="94" t="str">
        <f>+VLOOKUP(B266,CHOE!B261:G410,6,0)</f>
        <v>External services</v>
      </c>
      <c r="H266" s="96">
        <v>0</v>
      </c>
      <c r="I266" s="96">
        <v>0</v>
      </c>
      <c r="J266" s="96">
        <v>381235.11</v>
      </c>
      <c r="K266" s="96">
        <v>381235.11</v>
      </c>
      <c r="L266" s="96">
        <v>0</v>
      </c>
      <c r="M266" s="98">
        <v>0</v>
      </c>
      <c r="N266" s="99">
        <f t="shared" si="10"/>
        <v>0</v>
      </c>
      <c r="O266" s="100">
        <f t="shared" si="11"/>
        <v>0</v>
      </c>
    </row>
    <row r="267" spans="2:15" ht="12" x14ac:dyDescent="0.25">
      <c r="B267" s="90" t="s">
        <v>473</v>
      </c>
      <c r="C267" s="82" t="s">
        <v>336</v>
      </c>
      <c r="D267" s="93">
        <f>+VLOOKUP(B267,CHOE!B262:D411,3,0)</f>
        <v>6</v>
      </c>
      <c r="E267" s="94" t="str">
        <f>+VLOOKUP(B267,CHOE!B263:E411,4,0)</f>
        <v>External services</v>
      </c>
      <c r="F267" s="94" t="str">
        <f>+VLOOKUP(B267,CHOE!B262:F411,5,0)</f>
        <v>External services</v>
      </c>
      <c r="G267" s="94" t="str">
        <f>+VLOOKUP(B267,CHOE!B262:G411,6,0)</f>
        <v>External services</v>
      </c>
      <c r="H267" s="96">
        <v>0</v>
      </c>
      <c r="I267" s="96">
        <v>0</v>
      </c>
      <c r="J267" s="96">
        <v>0</v>
      </c>
      <c r="K267" s="96">
        <v>0</v>
      </c>
      <c r="L267" s="96">
        <v>0</v>
      </c>
      <c r="M267" s="98">
        <v>0</v>
      </c>
      <c r="N267" s="99">
        <f t="shared" si="10"/>
        <v>0</v>
      </c>
      <c r="O267" s="100">
        <f t="shared" si="11"/>
        <v>0</v>
      </c>
    </row>
    <row r="268" spans="2:15" ht="12" x14ac:dyDescent="0.25">
      <c r="B268" s="90" t="s">
        <v>474</v>
      </c>
      <c r="C268" s="82" t="s">
        <v>337</v>
      </c>
      <c r="D268" s="93">
        <f>+VLOOKUP(B268,CHOE!B263:D412,3,0)</f>
        <v>6</v>
      </c>
      <c r="E268" s="94" t="str">
        <f>+VLOOKUP(B268,CHOE!B264:E412,4,0)</f>
        <v>External services</v>
      </c>
      <c r="F268" s="94" t="str">
        <f>+VLOOKUP(B268,CHOE!B263:F412,5,0)</f>
        <v>External services</v>
      </c>
      <c r="G268" s="94" t="str">
        <f>+VLOOKUP(B268,CHOE!B263:G412,6,0)</f>
        <v>External services</v>
      </c>
      <c r="H268" s="96">
        <v>0</v>
      </c>
      <c r="I268" s="96">
        <v>0</v>
      </c>
      <c r="J268" s="96">
        <v>1436</v>
      </c>
      <c r="K268" s="96">
        <v>1436</v>
      </c>
      <c r="L268" s="96">
        <v>0</v>
      </c>
      <c r="M268" s="98">
        <v>0</v>
      </c>
      <c r="N268" s="99">
        <f t="shared" si="10"/>
        <v>0</v>
      </c>
      <c r="O268" s="100">
        <f t="shared" si="11"/>
        <v>0</v>
      </c>
    </row>
    <row r="269" spans="2:15" ht="12" x14ac:dyDescent="0.25">
      <c r="B269" s="90" t="s">
        <v>475</v>
      </c>
      <c r="C269" s="82" t="s">
        <v>329</v>
      </c>
      <c r="D269" s="93">
        <f>+VLOOKUP(B269,CHOE!B264:D413,3,0)</f>
        <v>6</v>
      </c>
      <c r="E269" s="94" t="str">
        <f>+VLOOKUP(B269,CHOE!B265:E413,4,0)</f>
        <v>External services</v>
      </c>
      <c r="F269" s="94" t="str">
        <f>+VLOOKUP(B269,CHOE!B264:F413,5,0)</f>
        <v>External services</v>
      </c>
      <c r="G269" s="94" t="str">
        <f>+VLOOKUP(B269,CHOE!B264:G413,6,0)</f>
        <v>External services</v>
      </c>
      <c r="H269" s="96">
        <v>0</v>
      </c>
      <c r="I269" s="96">
        <v>0</v>
      </c>
      <c r="J269" s="96">
        <v>185439.77</v>
      </c>
      <c r="K269" s="96">
        <v>185439.77</v>
      </c>
      <c r="L269" s="96">
        <v>0</v>
      </c>
      <c r="M269" s="98">
        <v>0</v>
      </c>
      <c r="N269" s="99">
        <f t="shared" si="10"/>
        <v>0</v>
      </c>
      <c r="O269" s="100">
        <f t="shared" si="11"/>
        <v>0</v>
      </c>
    </row>
    <row r="270" spans="2:15" ht="12" x14ac:dyDescent="0.25">
      <c r="B270" s="90" t="s">
        <v>476</v>
      </c>
      <c r="C270" s="82" t="s">
        <v>338</v>
      </c>
      <c r="D270" s="93">
        <f>+VLOOKUP(B270,CHOE!B265:D414,3,0)</f>
        <v>6</v>
      </c>
      <c r="E270" s="94" t="str">
        <f>+VLOOKUP(B270,CHOE!B266:E414,4,0)</f>
        <v>Depreciation and amortization costs</v>
      </c>
      <c r="F270" s="94" t="str">
        <f>+VLOOKUP(B270,CHOE!B265:F414,5,0)</f>
        <v>Depreciation and amortization costs</v>
      </c>
      <c r="G270" s="94" t="str">
        <f>+VLOOKUP(B270,CHOE!B265:G414,6,0)</f>
        <v>Depreciation and amortization costs</v>
      </c>
      <c r="H270" s="96">
        <v>0</v>
      </c>
      <c r="I270" s="96">
        <v>0</v>
      </c>
      <c r="J270" s="96">
        <v>608301.98</v>
      </c>
      <c r="K270" s="96">
        <v>608301.98</v>
      </c>
      <c r="L270" s="96">
        <v>0</v>
      </c>
      <c r="M270" s="98">
        <v>0</v>
      </c>
      <c r="N270" s="99">
        <f t="shared" si="10"/>
        <v>0</v>
      </c>
      <c r="O270" s="100">
        <f t="shared" si="11"/>
        <v>0</v>
      </c>
    </row>
    <row r="271" spans="2:15" ht="12" x14ac:dyDescent="0.25">
      <c r="B271" s="90" t="s">
        <v>477</v>
      </c>
      <c r="C271" s="82" t="s">
        <v>339</v>
      </c>
      <c r="D271" s="93">
        <f>+VLOOKUP(B271,CHOE!B266:D415,3,0)</f>
        <v>6</v>
      </c>
      <c r="E271" s="94" t="str">
        <f>+VLOOKUP(B271,CHOE!B267:E415,4,0)</f>
        <v>Depreciation and amortization costs</v>
      </c>
      <c r="F271" s="94" t="str">
        <f>+VLOOKUP(B271,CHOE!B266:F415,5,0)</f>
        <v>Depreciation and amortization costs</v>
      </c>
      <c r="G271" s="94" t="str">
        <f>+VLOOKUP(B271,CHOE!B266:G415,6,0)</f>
        <v>Depreciation and amortization costs</v>
      </c>
      <c r="H271" s="96">
        <v>0</v>
      </c>
      <c r="I271" s="96">
        <v>0</v>
      </c>
      <c r="J271" s="96">
        <v>0</v>
      </c>
      <c r="K271" s="96">
        <v>0</v>
      </c>
      <c r="L271" s="96">
        <v>0</v>
      </c>
      <c r="M271" s="98">
        <v>0</v>
      </c>
      <c r="N271" s="99">
        <f t="shared" si="10"/>
        <v>0</v>
      </c>
      <c r="O271" s="100">
        <f t="shared" si="11"/>
        <v>0</v>
      </c>
    </row>
    <row r="272" spans="2:15" ht="12" x14ac:dyDescent="0.25">
      <c r="B272" s="90" t="s">
        <v>478</v>
      </c>
      <c r="C272" s="82" t="s">
        <v>340</v>
      </c>
      <c r="D272" s="93">
        <f>+VLOOKUP(B272,CHOE!B267:D416,3,0)</f>
        <v>6</v>
      </c>
      <c r="E272" s="94" t="str">
        <f>+VLOOKUP(B272,CHOE!B268:E416,4,0)</f>
        <v>Salaries</v>
      </c>
      <c r="F272" s="94" t="str">
        <f>+VLOOKUP(B272,CHOE!B267:F416,5,0)</f>
        <v>Salaries</v>
      </c>
      <c r="G272" s="94" t="str">
        <f>+VLOOKUP(B272,CHOE!B267:G416,6,0)</f>
        <v>Salaries</v>
      </c>
      <c r="H272" s="96">
        <v>0</v>
      </c>
      <c r="I272" s="96">
        <v>0</v>
      </c>
      <c r="J272" s="96">
        <v>2127705.65</v>
      </c>
      <c r="K272" s="96">
        <v>2127705.65</v>
      </c>
      <c r="L272" s="96">
        <v>0</v>
      </c>
      <c r="M272" s="98">
        <v>0</v>
      </c>
      <c r="N272" s="99">
        <f t="shared" si="10"/>
        <v>0</v>
      </c>
      <c r="O272" s="100">
        <f t="shared" si="11"/>
        <v>0</v>
      </c>
    </row>
    <row r="273" spans="2:15" ht="12" x14ac:dyDescent="0.25">
      <c r="B273" s="90" t="s">
        <v>479</v>
      </c>
      <c r="C273" s="82" t="s">
        <v>341</v>
      </c>
      <c r="D273" s="93">
        <f>+VLOOKUP(B273,CHOE!B268:D417,3,0)</f>
        <v>6</v>
      </c>
      <c r="E273" s="94" t="str">
        <f>+VLOOKUP(B273,CHOE!B269:E417,4,0)</f>
        <v>Salaries</v>
      </c>
      <c r="F273" s="94" t="str">
        <f>+VLOOKUP(B273,CHOE!B268:F417,5,0)</f>
        <v>Salaries</v>
      </c>
      <c r="G273" s="94" t="str">
        <f>+VLOOKUP(B273,CHOE!B268:G417,6,0)</f>
        <v>Salaries</v>
      </c>
      <c r="H273" s="96">
        <v>0</v>
      </c>
      <c r="I273" s="96">
        <v>0</v>
      </c>
      <c r="J273" s="96">
        <v>5921.46</v>
      </c>
      <c r="K273" s="96">
        <v>5921.46</v>
      </c>
      <c r="L273" s="96">
        <v>0</v>
      </c>
      <c r="M273" s="98">
        <v>0</v>
      </c>
      <c r="N273" s="99">
        <f t="shared" si="10"/>
        <v>0</v>
      </c>
      <c r="O273" s="100">
        <f t="shared" si="11"/>
        <v>0</v>
      </c>
    </row>
    <row r="274" spans="2:15" ht="12" x14ac:dyDescent="0.25">
      <c r="B274" s="90" t="s">
        <v>480</v>
      </c>
      <c r="C274" s="82" t="s">
        <v>342</v>
      </c>
      <c r="D274" s="93">
        <f>+VLOOKUP(B274,CHOE!B269:D418,3,0)</f>
        <v>6</v>
      </c>
      <c r="E274" s="94" t="str">
        <f>+VLOOKUP(B274,CHOE!B270:E418,4,0)</f>
        <v>Salaries</v>
      </c>
      <c r="F274" s="94" t="str">
        <f>+VLOOKUP(B274,CHOE!B269:F418,5,0)</f>
        <v>Salaries</v>
      </c>
      <c r="G274" s="94" t="str">
        <f>+VLOOKUP(B274,CHOE!B269:G418,6,0)</f>
        <v>Salaries</v>
      </c>
      <c r="H274" s="96">
        <v>0</v>
      </c>
      <c r="I274" s="96">
        <v>0</v>
      </c>
      <c r="J274" s="96">
        <v>0</v>
      </c>
      <c r="K274" s="96">
        <v>0</v>
      </c>
      <c r="L274" s="96">
        <v>0</v>
      </c>
      <c r="M274" s="98">
        <v>0</v>
      </c>
      <c r="N274" s="99">
        <f t="shared" si="10"/>
        <v>0</v>
      </c>
      <c r="O274" s="100">
        <f t="shared" si="11"/>
        <v>0</v>
      </c>
    </row>
    <row r="275" spans="2:15" ht="12" x14ac:dyDescent="0.25">
      <c r="B275" s="90" t="s">
        <v>481</v>
      </c>
      <c r="C275" s="82" t="s">
        <v>343</v>
      </c>
      <c r="D275" s="93">
        <f>+VLOOKUP(B275,CHOE!B270:D419,3,0)</f>
        <v>6</v>
      </c>
      <c r="E275" s="94" t="str">
        <f>+VLOOKUP(B275,CHOE!B271:E419,4,0)</f>
        <v>Social security contributions</v>
      </c>
      <c r="F275" s="94" t="str">
        <f>+VLOOKUP(B275,CHOE!B270:F419,5,0)</f>
        <v>Social security contributions</v>
      </c>
      <c r="G275" s="94" t="str">
        <f>+VLOOKUP(B275,CHOE!B270:G419,6,0)</f>
        <v>Social security contributions</v>
      </c>
      <c r="H275" s="96">
        <v>0</v>
      </c>
      <c r="I275" s="96">
        <v>0</v>
      </c>
      <c r="J275" s="96">
        <v>170595.45</v>
      </c>
      <c r="K275" s="96">
        <v>170595.45</v>
      </c>
      <c r="L275" s="96">
        <v>0</v>
      </c>
      <c r="M275" s="98">
        <v>0</v>
      </c>
      <c r="N275" s="99">
        <f t="shared" si="10"/>
        <v>0</v>
      </c>
      <c r="O275" s="100">
        <f t="shared" si="11"/>
        <v>0</v>
      </c>
    </row>
    <row r="276" spans="2:15" ht="12" x14ac:dyDescent="0.25">
      <c r="B276" s="90" t="s">
        <v>482</v>
      </c>
      <c r="C276" s="82" t="s">
        <v>303</v>
      </c>
      <c r="D276" s="93">
        <f>+VLOOKUP(B276,CHOE!B271:D420,3,0)</f>
        <v>6</v>
      </c>
      <c r="E276" s="94" t="str">
        <f>+VLOOKUP(B276,CHOE!B272:E420,4,0)</f>
        <v>Social security contributions</v>
      </c>
      <c r="F276" s="94" t="str">
        <f>+VLOOKUP(B276,CHOE!B271:F420,5,0)</f>
        <v>Social security contributions</v>
      </c>
      <c r="G276" s="94" t="str">
        <f>+VLOOKUP(B276,CHOE!B271:G420,6,0)</f>
        <v>Social security contributions</v>
      </c>
      <c r="H276" s="96">
        <v>0</v>
      </c>
      <c r="I276" s="96">
        <v>1529.49</v>
      </c>
      <c r="J276" s="96">
        <v>17960.990000000002</v>
      </c>
      <c r="K276" s="96">
        <v>18257.16</v>
      </c>
      <c r="L276" s="96">
        <v>0</v>
      </c>
      <c r="M276" s="98">
        <v>1825.66</v>
      </c>
      <c r="N276" s="99">
        <f t="shared" si="10"/>
        <v>-1529.49</v>
      </c>
      <c r="O276" s="100">
        <f t="shared" si="11"/>
        <v>-1825.66</v>
      </c>
    </row>
    <row r="277" spans="2:15" ht="12" x14ac:dyDescent="0.25">
      <c r="B277" s="90" t="s">
        <v>483</v>
      </c>
      <c r="C277" s="82" t="s">
        <v>344</v>
      </c>
      <c r="D277" s="93">
        <f>+VLOOKUP(B277,CHOE!B272:D421,3,0)</f>
        <v>6</v>
      </c>
      <c r="E277" s="94" t="str">
        <f>+VLOOKUP(B277,CHOE!B273:E421,4,0)</f>
        <v>Social security contributions</v>
      </c>
      <c r="F277" s="94" t="str">
        <f>+VLOOKUP(B277,CHOE!B272:F421,5,0)</f>
        <v>Social security contributions</v>
      </c>
      <c r="G277" s="94" t="str">
        <f>+VLOOKUP(B277,CHOE!B272:G421,6,0)</f>
        <v>Social security contributions</v>
      </c>
      <c r="H277" s="96">
        <v>0</v>
      </c>
      <c r="I277" s="96">
        <v>0</v>
      </c>
      <c r="J277" s="96">
        <v>42598.91</v>
      </c>
      <c r="K277" s="96">
        <v>42598.91</v>
      </c>
      <c r="L277" s="96">
        <v>0</v>
      </c>
      <c r="M277" s="98">
        <v>0</v>
      </c>
      <c r="N277" s="99">
        <f t="shared" si="10"/>
        <v>0</v>
      </c>
      <c r="O277" s="100">
        <f t="shared" si="11"/>
        <v>0</v>
      </c>
    </row>
    <row r="278" spans="2:15" ht="12" x14ac:dyDescent="0.25">
      <c r="B278" s="90" t="s">
        <v>484</v>
      </c>
      <c r="C278" s="82" t="s">
        <v>345</v>
      </c>
      <c r="D278" s="93">
        <f>+VLOOKUP(B278,CHOE!B273:D422,3,0)</f>
        <v>6</v>
      </c>
      <c r="E278" s="94" t="str">
        <f>+VLOOKUP(B278,CHOE!B274:E422,4,0)</f>
        <v>Social security contributions</v>
      </c>
      <c r="F278" s="94" t="str">
        <f>+VLOOKUP(B278,CHOE!B273:F422,5,0)</f>
        <v>Social security contributions</v>
      </c>
      <c r="G278" s="94" t="str">
        <f>+VLOOKUP(B278,CHOE!B273:G422,6,0)</f>
        <v>Social security contributions</v>
      </c>
      <c r="H278" s="96">
        <v>0</v>
      </c>
      <c r="I278" s="96">
        <v>0</v>
      </c>
      <c r="J278" s="96">
        <v>12170.88</v>
      </c>
      <c r="K278" s="96">
        <v>12170.88</v>
      </c>
      <c r="L278" s="96">
        <v>0</v>
      </c>
      <c r="M278" s="98">
        <v>0</v>
      </c>
      <c r="N278" s="99">
        <f t="shared" si="10"/>
        <v>0</v>
      </c>
      <c r="O278" s="100">
        <f t="shared" si="11"/>
        <v>0</v>
      </c>
    </row>
    <row r="279" spans="2:15" ht="12" x14ac:dyDescent="0.25">
      <c r="B279" s="90" t="s">
        <v>485</v>
      </c>
      <c r="C279" s="82" t="s">
        <v>346</v>
      </c>
      <c r="D279" s="93">
        <f>+VLOOKUP(B279,CHOE!B274:D423,3,0)</f>
        <v>6</v>
      </c>
      <c r="E279" s="94" t="str">
        <f>+VLOOKUP(B279,CHOE!B275:E423,4,0)</f>
        <v>Social security contributions</v>
      </c>
      <c r="F279" s="94" t="str">
        <f>+VLOOKUP(B279,CHOE!B274:F423,5,0)</f>
        <v>Social security contributions</v>
      </c>
      <c r="G279" s="94" t="str">
        <f>+VLOOKUP(B279,CHOE!B274:G423,6,0)</f>
        <v>Social security contributions</v>
      </c>
      <c r="H279" s="96">
        <v>0</v>
      </c>
      <c r="I279" s="96">
        <v>0</v>
      </c>
      <c r="J279" s="96">
        <v>99125.42</v>
      </c>
      <c r="K279" s="96">
        <v>99125.42</v>
      </c>
      <c r="L279" s="96">
        <v>0</v>
      </c>
      <c r="M279" s="98">
        <v>0</v>
      </c>
      <c r="N279" s="99">
        <f t="shared" si="10"/>
        <v>0</v>
      </c>
      <c r="O279" s="100">
        <f t="shared" si="11"/>
        <v>0</v>
      </c>
    </row>
    <row r="280" spans="2:15" ht="12" x14ac:dyDescent="0.25">
      <c r="B280" s="90" t="s">
        <v>486</v>
      </c>
      <c r="C280" s="82" t="s">
        <v>347</v>
      </c>
      <c r="D280" s="93">
        <f>+VLOOKUP(B280,CHOE!B275:D424,3,0)</f>
        <v>6</v>
      </c>
      <c r="E280" s="94" t="str">
        <f>+VLOOKUP(B280,CHOE!B276:E424,4,0)</f>
        <v>Social security contributions</v>
      </c>
      <c r="F280" s="94" t="str">
        <f>+VLOOKUP(B280,CHOE!B275:F424,5,0)</f>
        <v>Social security contributions</v>
      </c>
      <c r="G280" s="94" t="str">
        <f>+VLOOKUP(B280,CHOE!B275:G424,6,0)</f>
        <v>Social security contributions</v>
      </c>
      <c r="H280" s="96">
        <v>0</v>
      </c>
      <c r="I280" s="96">
        <v>0</v>
      </c>
      <c r="J280" s="96">
        <v>52693.63</v>
      </c>
      <c r="K280" s="96">
        <v>52693.63</v>
      </c>
      <c r="L280" s="96">
        <v>0</v>
      </c>
      <c r="M280" s="98">
        <v>0</v>
      </c>
      <c r="N280" s="99">
        <f t="shared" si="10"/>
        <v>0</v>
      </c>
      <c r="O280" s="100">
        <f t="shared" si="11"/>
        <v>0</v>
      </c>
    </row>
    <row r="281" spans="2:15" ht="12" x14ac:dyDescent="0.25">
      <c r="B281" s="90" t="s">
        <v>487</v>
      </c>
      <c r="C281" s="82" t="s">
        <v>308</v>
      </c>
      <c r="D281" s="93">
        <f>+VLOOKUP(B281,CHOE!B276:D425,3,0)</f>
        <v>6</v>
      </c>
      <c r="E281" s="94" t="str">
        <f>+VLOOKUP(B281,CHOE!B277:E425,4,0)</f>
        <v>Social security contributions</v>
      </c>
      <c r="F281" s="94" t="str">
        <f>+VLOOKUP(B281,CHOE!B276:F425,5,0)</f>
        <v>Social security contributions</v>
      </c>
      <c r="G281" s="94" t="str">
        <f>+VLOOKUP(B281,CHOE!B276:G425,6,0)</f>
        <v>Social security contributions</v>
      </c>
      <c r="H281" s="96">
        <v>0</v>
      </c>
      <c r="I281" s="96">
        <v>0</v>
      </c>
      <c r="J281" s="96">
        <v>0</v>
      </c>
      <c r="K281" s="96">
        <v>0</v>
      </c>
      <c r="L281" s="96">
        <v>0</v>
      </c>
      <c r="M281" s="98">
        <v>0</v>
      </c>
      <c r="N281" s="99">
        <f t="shared" si="10"/>
        <v>0</v>
      </c>
      <c r="O281" s="100">
        <f t="shared" si="11"/>
        <v>0</v>
      </c>
    </row>
    <row r="282" spans="2:15" ht="12" x14ac:dyDescent="0.25">
      <c r="B282" s="90" t="s">
        <v>488</v>
      </c>
      <c r="C282" s="82" t="s">
        <v>348</v>
      </c>
      <c r="D282" s="93">
        <f>+VLOOKUP(B282,CHOE!B277:D426,3,0)</f>
        <v>6</v>
      </c>
      <c r="E282" s="94" t="str">
        <f>+VLOOKUP(B282,CHOE!B278:E426,4,0)</f>
        <v>Social security contributions</v>
      </c>
      <c r="F282" s="94" t="str">
        <f>+VLOOKUP(B282,CHOE!B277:F426,5,0)</f>
        <v>Social security contributions</v>
      </c>
      <c r="G282" s="94" t="str">
        <f>+VLOOKUP(B282,CHOE!B277:G426,6,0)</f>
        <v>Social security contributions</v>
      </c>
      <c r="H282" s="96">
        <v>0</v>
      </c>
      <c r="I282" s="96">
        <v>0</v>
      </c>
      <c r="J282" s="96">
        <v>69513</v>
      </c>
      <c r="K282" s="96">
        <v>69513</v>
      </c>
      <c r="L282" s="96">
        <v>0</v>
      </c>
      <c r="M282" s="98">
        <v>0</v>
      </c>
      <c r="N282" s="99">
        <f t="shared" si="10"/>
        <v>0</v>
      </c>
      <c r="O282" s="100">
        <f t="shared" si="11"/>
        <v>0</v>
      </c>
    </row>
    <row r="283" spans="2:15" ht="12" x14ac:dyDescent="0.25">
      <c r="B283" s="90" t="s">
        <v>489</v>
      </c>
      <c r="C283" s="82" t="s">
        <v>349</v>
      </c>
      <c r="D283" s="93">
        <f>+VLOOKUP(B283,CHOE!B278:D427,3,0)</f>
        <v>6</v>
      </c>
      <c r="E283" s="94" t="str">
        <f>+VLOOKUP(B283,CHOE!B279:E427,4,0)</f>
        <v>Social security contributions</v>
      </c>
      <c r="F283" s="94" t="str">
        <f>+VLOOKUP(B283,CHOE!B278:F427,5,0)</f>
        <v>Social security contributions</v>
      </c>
      <c r="G283" s="94" t="str">
        <f>+VLOOKUP(B283,CHOE!B278:G427,6,0)</f>
        <v>Social security contributions</v>
      </c>
      <c r="H283" s="96">
        <v>0</v>
      </c>
      <c r="I283" s="96">
        <v>0</v>
      </c>
      <c r="J283" s="96">
        <v>0</v>
      </c>
      <c r="K283" s="96">
        <v>0</v>
      </c>
      <c r="L283" s="96">
        <v>0</v>
      </c>
      <c r="M283" s="98">
        <v>0</v>
      </c>
      <c r="N283" s="99">
        <f t="shared" si="10"/>
        <v>0</v>
      </c>
      <c r="O283" s="100">
        <f t="shared" si="11"/>
        <v>0</v>
      </c>
    </row>
    <row r="284" spans="2:15" ht="12" x14ac:dyDescent="0.25">
      <c r="B284" s="90" t="s">
        <v>490</v>
      </c>
      <c r="C284" s="82" t="s">
        <v>352</v>
      </c>
      <c r="D284" s="93">
        <f>+VLOOKUP(B284,CHOE!B280:D429,3,0)</f>
        <v>6</v>
      </c>
      <c r="E284" s="94" t="str">
        <f>+VLOOKUP(B284,CHOE!B280:E429,4,0)</f>
        <v>Other costs</v>
      </c>
      <c r="F284" s="94" t="str">
        <f>+VLOOKUP(B284,CHOE!B280:F429,5,0)</f>
        <v>Other costs</v>
      </c>
      <c r="G284" s="94" t="str">
        <f>+VLOOKUP(B284,CHOE!B280:G429,6,0)</f>
        <v>Other costs</v>
      </c>
      <c r="H284" s="96">
        <v>0</v>
      </c>
      <c r="I284" s="96">
        <v>0</v>
      </c>
      <c r="J284" s="96">
        <v>4989.79</v>
      </c>
      <c r="K284" s="96">
        <v>4989.79</v>
      </c>
      <c r="L284" s="96">
        <v>0</v>
      </c>
      <c r="M284" s="98">
        <v>0</v>
      </c>
      <c r="N284" s="99">
        <f t="shared" si="10"/>
        <v>0</v>
      </c>
      <c r="O284" s="100">
        <f t="shared" si="11"/>
        <v>0</v>
      </c>
    </row>
    <row r="285" spans="2:15" ht="12" x14ac:dyDescent="0.25">
      <c r="B285" s="90" t="s">
        <v>491</v>
      </c>
      <c r="C285" s="82" t="s">
        <v>353</v>
      </c>
      <c r="D285" s="93">
        <f>+VLOOKUP(B285,CHOE!B280:D430,3,0)</f>
        <v>6</v>
      </c>
      <c r="E285" s="94" t="str">
        <f>+VLOOKUP(B285,CHOE!B281:E430,4,0)</f>
        <v>Other costs</v>
      </c>
      <c r="F285" s="94" t="str">
        <f>+VLOOKUP(B285,CHOE!B280:F430,5,0)</f>
        <v>Other costs</v>
      </c>
      <c r="G285" s="94" t="str">
        <f>+VLOOKUP(B285,CHOE!B280:G430,6,0)</f>
        <v>Other costs</v>
      </c>
      <c r="H285" s="96">
        <v>0</v>
      </c>
      <c r="I285" s="96">
        <v>0</v>
      </c>
      <c r="J285" s="96">
        <v>10271.030000000001</v>
      </c>
      <c r="K285" s="96">
        <v>10271.030000000001</v>
      </c>
      <c r="L285" s="96">
        <v>0</v>
      </c>
      <c r="M285" s="98">
        <v>0</v>
      </c>
      <c r="N285" s="99">
        <f t="shared" ref="N285:N305" si="12">+H285-I285</f>
        <v>0</v>
      </c>
      <c r="O285" s="100">
        <f t="shared" ref="O285:O305" si="13">+L285-M285</f>
        <v>0</v>
      </c>
    </row>
    <row r="286" spans="2:15" ht="12" x14ac:dyDescent="0.25">
      <c r="B286" s="90" t="s">
        <v>492</v>
      </c>
      <c r="C286" s="82" t="s">
        <v>354</v>
      </c>
      <c r="D286" s="93">
        <f>+VLOOKUP(B286,CHOE!B281:D431,3,0)</f>
        <v>6</v>
      </c>
      <c r="E286" s="94" t="str">
        <f>+VLOOKUP(B286,CHOE!B282:E431,4,0)</f>
        <v>Other costs</v>
      </c>
      <c r="F286" s="94" t="str">
        <f>+VLOOKUP(B286,CHOE!B281:F431,5,0)</f>
        <v>Other costs</v>
      </c>
      <c r="G286" s="94" t="str">
        <f>+VLOOKUP(B286,CHOE!B281:G431,6,0)</f>
        <v>Other costs</v>
      </c>
      <c r="H286" s="96">
        <v>0</v>
      </c>
      <c r="I286" s="96">
        <v>0</v>
      </c>
      <c r="J286" s="96">
        <v>0</v>
      </c>
      <c r="K286" s="96">
        <v>0</v>
      </c>
      <c r="L286" s="96">
        <v>0</v>
      </c>
      <c r="M286" s="98">
        <v>0</v>
      </c>
      <c r="N286" s="99">
        <f t="shared" si="12"/>
        <v>0</v>
      </c>
      <c r="O286" s="100">
        <f t="shared" si="13"/>
        <v>0</v>
      </c>
    </row>
    <row r="287" spans="2:15" ht="12" x14ac:dyDescent="0.25">
      <c r="B287" s="90" t="s">
        <v>493</v>
      </c>
      <c r="C287" s="82" t="s">
        <v>355</v>
      </c>
      <c r="D287" s="93">
        <f>+VLOOKUP(B287,CHOE!B282:D432,3,0)</f>
        <v>6</v>
      </c>
      <c r="E287" s="94" t="str">
        <f>+VLOOKUP(B287,CHOE!B283:E432,4,0)</f>
        <v>Other costs</v>
      </c>
      <c r="F287" s="94" t="str">
        <f>+VLOOKUP(B287,CHOE!B282:F432,5,0)</f>
        <v>Other costs</v>
      </c>
      <c r="G287" s="94" t="str">
        <f>+VLOOKUP(B287,CHOE!B282:G432,6,0)</f>
        <v>Other costs</v>
      </c>
      <c r="H287" s="96">
        <v>0</v>
      </c>
      <c r="I287" s="96">
        <v>0</v>
      </c>
      <c r="J287" s="96">
        <v>300</v>
      </c>
      <c r="K287" s="96">
        <v>300</v>
      </c>
      <c r="L287" s="96">
        <v>0</v>
      </c>
      <c r="M287" s="98">
        <v>0</v>
      </c>
      <c r="N287" s="99">
        <f t="shared" si="12"/>
        <v>0</v>
      </c>
      <c r="O287" s="100">
        <f t="shared" si="13"/>
        <v>0</v>
      </c>
    </row>
    <row r="288" spans="2:15" ht="12" x14ac:dyDescent="0.25">
      <c r="B288" s="90" t="s">
        <v>494</v>
      </c>
      <c r="C288" s="82" t="s">
        <v>329</v>
      </c>
      <c r="D288" s="93">
        <f>+VLOOKUP(B288,CHOE!B283:D433,3,0)</f>
        <v>6</v>
      </c>
      <c r="E288" s="94" t="str">
        <f>+VLOOKUP(B288,CHOE!B284:E433,4,0)</f>
        <v>Other costs</v>
      </c>
      <c r="F288" s="94" t="str">
        <f>+VLOOKUP(B288,CHOE!B283:F433,5,0)</f>
        <v>Other costs</v>
      </c>
      <c r="G288" s="94" t="str">
        <f>+VLOOKUP(B288,CHOE!B283:G433,6,0)</f>
        <v>Other costs</v>
      </c>
      <c r="H288" s="96">
        <v>0</v>
      </c>
      <c r="I288" s="96">
        <v>0</v>
      </c>
      <c r="J288" s="96">
        <v>185439.77</v>
      </c>
      <c r="K288" s="96">
        <v>185439.77</v>
      </c>
      <c r="L288" s="96">
        <v>0</v>
      </c>
      <c r="M288" s="98">
        <v>0</v>
      </c>
      <c r="N288" s="99">
        <f t="shared" si="12"/>
        <v>0</v>
      </c>
      <c r="O288" s="100">
        <f t="shared" si="13"/>
        <v>0</v>
      </c>
    </row>
    <row r="289" spans="2:15" ht="12" x14ac:dyDescent="0.25">
      <c r="B289" s="90" t="s">
        <v>495</v>
      </c>
      <c r="C289" s="82" t="s">
        <v>356</v>
      </c>
      <c r="D289" s="93">
        <f>+VLOOKUP(B289,CHOE!B284:D434,3,0)</f>
        <v>0</v>
      </c>
      <c r="E289" s="94" t="str">
        <f>+VLOOKUP(B289,CHOE!B285:E434,4,0)</f>
        <v>Main activity costs</v>
      </c>
      <c r="F289" s="94" t="str">
        <f>+VLOOKUP(B289,CHOE!B284:F434,5,0)</f>
        <v>Main activity costs</v>
      </c>
      <c r="G289" s="94" t="str">
        <f>+VLOOKUP(B289,CHOE!B284:G434,6,0)</f>
        <v>Main activity costs</v>
      </c>
      <c r="H289" s="96">
        <v>0</v>
      </c>
      <c r="I289" s="96">
        <v>0</v>
      </c>
      <c r="J289" s="96">
        <v>9657934.6600000001</v>
      </c>
      <c r="K289" s="96">
        <v>9657934.6600000001</v>
      </c>
      <c r="L289" s="96">
        <v>0</v>
      </c>
      <c r="M289" s="98">
        <v>0</v>
      </c>
      <c r="N289" s="99">
        <f t="shared" si="12"/>
        <v>0</v>
      </c>
      <c r="O289" s="100">
        <f t="shared" si="13"/>
        <v>0</v>
      </c>
    </row>
    <row r="290" spans="2:15" ht="12" x14ac:dyDescent="0.25">
      <c r="B290" s="90" t="s">
        <v>496</v>
      </c>
      <c r="C290" s="82" t="s">
        <v>357</v>
      </c>
      <c r="D290" s="93">
        <f>+VLOOKUP(B290,CHOE!B285:D435,3,0)</f>
        <v>0</v>
      </c>
      <c r="E290" s="94" t="str">
        <f>+VLOOKUP(B290,CHOE!B286:E435,4,0)</f>
        <v>Main activity costs</v>
      </c>
      <c r="F290" s="94" t="str">
        <f>+VLOOKUP(B290,CHOE!B285:F435,5,0)</f>
        <v>Main activity costs</v>
      </c>
      <c r="G290" s="94" t="str">
        <f>+VLOOKUP(B290,CHOE!B285:G435,6,0)</f>
        <v>Main activity costs</v>
      </c>
      <c r="H290" s="96">
        <v>0</v>
      </c>
      <c r="I290" s="96">
        <v>0</v>
      </c>
      <c r="J290" s="96">
        <v>0</v>
      </c>
      <c r="K290" s="96">
        <v>0</v>
      </c>
      <c r="L290" s="96">
        <v>0</v>
      </c>
      <c r="M290" s="98">
        <v>0</v>
      </c>
      <c r="N290" s="99">
        <f t="shared" si="12"/>
        <v>0</v>
      </c>
      <c r="O290" s="100">
        <f t="shared" si="13"/>
        <v>0</v>
      </c>
    </row>
    <row r="291" spans="2:15" ht="12" x14ac:dyDescent="0.25">
      <c r="B291" s="90" t="s">
        <v>358</v>
      </c>
      <c r="C291" s="82" t="s">
        <v>359</v>
      </c>
      <c r="D291" s="93">
        <f>+VLOOKUP(B291,CHOE!B286:D436,3,0)</f>
        <v>0</v>
      </c>
      <c r="E291" s="94" t="str">
        <f>+VLOOKUP(B291,CHOE!B287:E436,4,0)</f>
        <v>Auxiliary activity costs</v>
      </c>
      <c r="F291" s="94" t="str">
        <f>+VLOOKUP(B291,CHOE!B286:F436,5,0)</f>
        <v>Auxiliary activity costs</v>
      </c>
      <c r="G291" s="94" t="str">
        <f>+VLOOKUP(B291,CHOE!B286:G436,6,0)</f>
        <v>Auxiliary activity costs</v>
      </c>
      <c r="H291" s="96">
        <v>0</v>
      </c>
      <c r="I291" s="96">
        <v>0</v>
      </c>
      <c r="J291" s="96">
        <v>775381.46</v>
      </c>
      <c r="K291" s="96">
        <v>775381.46</v>
      </c>
      <c r="L291" s="96">
        <v>0</v>
      </c>
      <c r="M291" s="98">
        <v>0</v>
      </c>
      <c r="N291" s="99">
        <f t="shared" si="12"/>
        <v>0</v>
      </c>
      <c r="O291" s="100">
        <f t="shared" si="13"/>
        <v>0</v>
      </c>
    </row>
    <row r="292" spans="2:15" ht="12" x14ac:dyDescent="0.25">
      <c r="B292" s="90" t="s">
        <v>360</v>
      </c>
      <c r="C292" s="82" t="s">
        <v>361</v>
      </c>
      <c r="D292" s="93">
        <f>+VLOOKUP(B292,CHOE!B287:D437,3,0)</f>
        <v>0</v>
      </c>
      <c r="E292" s="94" t="str">
        <f>+VLOOKUP(B292,CHOE!B288:E437,4,0)</f>
        <v>Deffered costs</v>
      </c>
      <c r="F292" s="94" t="str">
        <f>+VLOOKUP(B292,CHOE!B287:F437,5,0)</f>
        <v>Deffered costs</v>
      </c>
      <c r="G292" s="94" t="str">
        <f>+VLOOKUP(B292,CHOE!B287:G437,6,0)</f>
        <v>Deffered costs</v>
      </c>
      <c r="H292" s="96">
        <v>0</v>
      </c>
      <c r="I292" s="96">
        <v>0</v>
      </c>
      <c r="J292" s="96">
        <v>0</v>
      </c>
      <c r="K292" s="96">
        <v>0</v>
      </c>
      <c r="L292" s="96">
        <v>0</v>
      </c>
      <c r="M292" s="98">
        <v>0</v>
      </c>
      <c r="N292" s="99">
        <f t="shared" si="12"/>
        <v>0</v>
      </c>
      <c r="O292" s="100">
        <f t="shared" si="13"/>
        <v>0</v>
      </c>
    </row>
    <row r="293" spans="2:15" ht="12" x14ac:dyDescent="0.25">
      <c r="B293" s="90" t="s">
        <v>362</v>
      </c>
      <c r="C293" s="82" t="s">
        <v>363</v>
      </c>
      <c r="D293" s="93">
        <f>+VLOOKUP(B293,CHOE!B288:D438,3,0)</f>
        <v>0</v>
      </c>
      <c r="E293" s="94" t="str">
        <f>+VLOOKUP(B293,CHOE!B289:E438,4,0)</f>
        <v>Administrative costs</v>
      </c>
      <c r="F293" s="94" t="str">
        <f>+VLOOKUP(B293,CHOE!B288:F438,5,0)</f>
        <v>Administrative costs</v>
      </c>
      <c r="G293" s="94" t="str">
        <f>+VLOOKUP(B293,CHOE!B288:G438,6,0)</f>
        <v>Administrative costs</v>
      </c>
      <c r="H293" s="96">
        <v>0</v>
      </c>
      <c r="I293" s="96">
        <v>0</v>
      </c>
      <c r="J293" s="96">
        <v>412653.21</v>
      </c>
      <c r="K293" s="96">
        <v>412653.21</v>
      </c>
      <c r="L293" s="96">
        <v>0</v>
      </c>
      <c r="M293" s="98">
        <v>0</v>
      </c>
      <c r="N293" s="99">
        <f t="shared" si="12"/>
        <v>0</v>
      </c>
      <c r="O293" s="100">
        <f t="shared" si="13"/>
        <v>0</v>
      </c>
    </row>
    <row r="294" spans="2:15" ht="12" x14ac:dyDescent="0.25">
      <c r="B294" s="90" t="s">
        <v>364</v>
      </c>
      <c r="C294" s="82" t="s">
        <v>365</v>
      </c>
      <c r="D294" s="93">
        <f>+VLOOKUP(B294,CHOE!B289:D439,3,0)</f>
        <v>6</v>
      </c>
      <c r="E294" s="94" t="str">
        <f>+VLOOKUP(B294,CHOE!B290:E439,4,0)</f>
        <v>Financial costs</v>
      </c>
      <c r="F294" s="94" t="str">
        <f>+VLOOKUP(B294,CHOE!B289:F439,5,0)</f>
        <v>Financial costs</v>
      </c>
      <c r="G294" s="94" t="str">
        <f>+VLOOKUP(B294,CHOE!B289:G439,6,0)</f>
        <v>Financial costs</v>
      </c>
      <c r="H294" s="96">
        <v>0</v>
      </c>
      <c r="I294" s="96">
        <v>0</v>
      </c>
      <c r="J294" s="96">
        <v>17484.64</v>
      </c>
      <c r="K294" s="96">
        <v>17484.64</v>
      </c>
      <c r="L294" s="96">
        <v>0</v>
      </c>
      <c r="M294" s="98">
        <v>0</v>
      </c>
      <c r="N294" s="99">
        <f t="shared" si="12"/>
        <v>0</v>
      </c>
      <c r="O294" s="100">
        <f t="shared" si="13"/>
        <v>0</v>
      </c>
    </row>
    <row r="295" spans="2:15" ht="12" x14ac:dyDescent="0.25">
      <c r="B295" s="90" t="s">
        <v>366</v>
      </c>
      <c r="C295" s="82" t="s">
        <v>367</v>
      </c>
      <c r="D295" s="93">
        <f>+VLOOKUP(B295,CHOE!B290:D440,3,0)</f>
        <v>6</v>
      </c>
      <c r="E295" s="94" t="str">
        <f>+VLOOKUP(B295,CHOE!B291:E440,4,0)</f>
        <v>Financial costs</v>
      </c>
      <c r="F295" s="94" t="str">
        <f>+VLOOKUP(B295,CHOE!B290:F440,5,0)</f>
        <v>Financial costs</v>
      </c>
      <c r="G295" s="94" t="str">
        <f>+VLOOKUP(B295,CHOE!B290:G440,6,0)</f>
        <v>Financial costs</v>
      </c>
      <c r="H295" s="96">
        <v>0</v>
      </c>
      <c r="I295" s="96">
        <v>0</v>
      </c>
      <c r="J295" s="96">
        <v>13099.01</v>
      </c>
      <c r="K295" s="96">
        <v>13099.01</v>
      </c>
      <c r="L295" s="96">
        <v>0</v>
      </c>
      <c r="M295" s="98">
        <v>0</v>
      </c>
      <c r="N295" s="99">
        <f t="shared" si="12"/>
        <v>0</v>
      </c>
      <c r="O295" s="100">
        <f t="shared" si="13"/>
        <v>0</v>
      </c>
    </row>
    <row r="296" spans="2:15" ht="12" x14ac:dyDescent="0.25">
      <c r="B296" s="90" t="s">
        <v>368</v>
      </c>
      <c r="C296" s="82" t="s">
        <v>369</v>
      </c>
      <c r="D296" s="93">
        <f>+VLOOKUP(B296,CHOE!B291:D441,3,0)</f>
        <v>6</v>
      </c>
      <c r="E296" s="94" t="str">
        <f>+VLOOKUP(B296,CHOE!B292:E441,4,0)</f>
        <v>Financial costs</v>
      </c>
      <c r="F296" s="94" t="str">
        <f>+VLOOKUP(B296,CHOE!B291:F441,5,0)</f>
        <v>Financial costs</v>
      </c>
      <c r="G296" s="94" t="str">
        <f>+VLOOKUP(B296,CHOE!B291:G441,6,0)</f>
        <v>Financial costs</v>
      </c>
      <c r="H296" s="96">
        <v>0</v>
      </c>
      <c r="I296" s="96">
        <v>0</v>
      </c>
      <c r="J296" s="96">
        <v>19369.07</v>
      </c>
      <c r="K296" s="96">
        <v>19369.07</v>
      </c>
      <c r="L296" s="96">
        <v>0</v>
      </c>
      <c r="M296" s="98">
        <v>0</v>
      </c>
      <c r="N296" s="99">
        <f t="shared" si="12"/>
        <v>0</v>
      </c>
      <c r="O296" s="100">
        <f t="shared" si="13"/>
        <v>0</v>
      </c>
    </row>
    <row r="297" spans="2:15" ht="12" x14ac:dyDescent="0.25">
      <c r="B297" s="90" t="s">
        <v>370</v>
      </c>
      <c r="C297" s="82" t="s">
        <v>371</v>
      </c>
      <c r="D297" s="93">
        <f>+VLOOKUP(B297,CHOE!B292:D442,3,0)</f>
        <v>6</v>
      </c>
      <c r="E297" s="94" t="str">
        <f>+VLOOKUP(B297,CHOE!B293:E442,4,0)</f>
        <v>Other costs</v>
      </c>
      <c r="F297" s="94" t="str">
        <f>+VLOOKUP(B297,CHOE!B292:F442,5,0)</f>
        <v>Other costs</v>
      </c>
      <c r="G297" s="94" t="str">
        <f>+VLOOKUP(B297,CHOE!B292:G442,6,0)</f>
        <v>Other costs</v>
      </c>
      <c r="H297" s="96">
        <v>0</v>
      </c>
      <c r="I297" s="96">
        <v>0</v>
      </c>
      <c r="J297" s="96">
        <v>300</v>
      </c>
      <c r="K297" s="96">
        <v>300</v>
      </c>
      <c r="L297" s="96">
        <v>0</v>
      </c>
      <c r="M297" s="98">
        <v>0</v>
      </c>
      <c r="N297" s="99">
        <f t="shared" si="12"/>
        <v>0</v>
      </c>
      <c r="O297" s="100">
        <f t="shared" si="13"/>
        <v>0</v>
      </c>
    </row>
    <row r="298" spans="2:15" ht="12" x14ac:dyDescent="0.25">
      <c r="B298" s="90" t="s">
        <v>372</v>
      </c>
      <c r="C298" s="82" t="s">
        <v>373</v>
      </c>
      <c r="D298" s="93">
        <f>+VLOOKUP(B298,CHOE!B293:D443,3,0)</f>
        <v>7</v>
      </c>
      <c r="E298" s="94" t="str">
        <f>+VLOOKUP(B298,CHOE!B294:E443,4,0)</f>
        <v>Sales</v>
      </c>
      <c r="F298" s="94" t="str">
        <f>+VLOOKUP(B298,CHOE!B293:F443,5,0)</f>
        <v>Sales</v>
      </c>
      <c r="G298" s="94" t="str">
        <f>+VLOOKUP(B298,CHOE!B293:G443,6,0)</f>
        <v>Sales</v>
      </c>
      <c r="H298" s="96">
        <v>0</v>
      </c>
      <c r="I298" s="96">
        <v>0</v>
      </c>
      <c r="J298" s="96">
        <v>11485534.09</v>
      </c>
      <c r="K298" s="96">
        <v>11485534.09</v>
      </c>
      <c r="L298" s="96">
        <v>0</v>
      </c>
      <c r="M298" s="98">
        <v>0</v>
      </c>
      <c r="N298" s="99">
        <f t="shared" si="12"/>
        <v>0</v>
      </c>
      <c r="O298" s="100">
        <f t="shared" si="13"/>
        <v>0</v>
      </c>
    </row>
    <row r="299" spans="2:15" ht="12" x14ac:dyDescent="0.25">
      <c r="B299" s="90" t="s">
        <v>374</v>
      </c>
      <c r="C299" s="82" t="s">
        <v>375</v>
      </c>
      <c r="D299" s="93">
        <f>+VLOOKUP(B299,CHOE!B294:D444,3,0)</f>
        <v>7</v>
      </c>
      <c r="E299" s="94" t="str">
        <f>+VLOOKUP(B299,CHOE!B295:E444,4,0)</f>
        <v>Sales</v>
      </c>
      <c r="F299" s="94" t="str">
        <f>+VLOOKUP(B299,CHOE!B294:F444,5,0)</f>
        <v>Sales</v>
      </c>
      <c r="G299" s="94" t="str">
        <f>+VLOOKUP(B299,CHOE!B294:G444,6,0)</f>
        <v>Sales</v>
      </c>
      <c r="H299" s="96">
        <v>0</v>
      </c>
      <c r="I299" s="96">
        <v>0</v>
      </c>
      <c r="J299" s="96">
        <v>263786.05</v>
      </c>
      <c r="K299" s="96">
        <v>263786.05</v>
      </c>
      <c r="L299" s="96">
        <v>0</v>
      </c>
      <c r="M299" s="98">
        <v>0</v>
      </c>
      <c r="N299" s="99">
        <f t="shared" si="12"/>
        <v>0</v>
      </c>
      <c r="O299" s="100">
        <f t="shared" si="13"/>
        <v>0</v>
      </c>
    </row>
    <row r="300" spans="2:15" ht="12" x14ac:dyDescent="0.25">
      <c r="B300" s="90" t="s">
        <v>376</v>
      </c>
      <c r="C300" s="82" t="s">
        <v>377</v>
      </c>
      <c r="D300" s="93">
        <f>+VLOOKUP(B300,CHOE!B295:D445,3,0)</f>
        <v>7</v>
      </c>
      <c r="E300" s="94" t="str">
        <f>+VLOOKUP(B300,CHOE!B296:E445,4,0)</f>
        <v>Deffered income</v>
      </c>
      <c r="F300" s="94" t="str">
        <f>+VLOOKUP(B300,CHOE!B295:F445,5,0)</f>
        <v>Deffered income</v>
      </c>
      <c r="G300" s="94" t="str">
        <f>+VLOOKUP(B300,CHOE!B295:G445,6,0)</f>
        <v>Deffered income</v>
      </c>
      <c r="H300" s="96">
        <v>0</v>
      </c>
      <c r="I300" s="96">
        <v>0</v>
      </c>
      <c r="J300" s="96">
        <v>0</v>
      </c>
      <c r="K300" s="96">
        <v>0</v>
      </c>
      <c r="L300" s="96">
        <v>0</v>
      </c>
      <c r="M300" s="98">
        <v>0</v>
      </c>
      <c r="N300" s="99">
        <f t="shared" si="12"/>
        <v>0</v>
      </c>
      <c r="O300" s="100">
        <f t="shared" si="13"/>
        <v>0</v>
      </c>
    </row>
    <row r="301" spans="2:15" ht="12" x14ac:dyDescent="0.25">
      <c r="B301" s="90" t="s">
        <v>378</v>
      </c>
      <c r="C301" s="82" t="s">
        <v>379</v>
      </c>
      <c r="D301" s="93">
        <f>+VLOOKUP(B301,CHOE!B296:D446,3,0)</f>
        <v>7</v>
      </c>
      <c r="E301" s="94" t="str">
        <f>+VLOOKUP(B301,CHOE!B297:E446,4,0)</f>
        <v>Revenue from financing</v>
      </c>
      <c r="F301" s="94" t="str">
        <f>+VLOOKUP(B301,CHOE!B296:F446,5,0)</f>
        <v>Revenue from financing</v>
      </c>
      <c r="G301" s="94" t="str">
        <f>+VLOOKUP(B301,CHOE!B296:G446,6,0)</f>
        <v>Revenue from financing</v>
      </c>
      <c r="H301" s="96">
        <v>0</v>
      </c>
      <c r="I301" s="96">
        <v>0</v>
      </c>
      <c r="J301" s="96">
        <v>297195.84000000003</v>
      </c>
      <c r="K301" s="96">
        <v>297195.84000000003</v>
      </c>
      <c r="L301" s="96">
        <v>0</v>
      </c>
      <c r="M301" s="98">
        <v>0</v>
      </c>
      <c r="N301" s="99">
        <f t="shared" si="12"/>
        <v>0</v>
      </c>
      <c r="O301" s="100">
        <f t="shared" si="13"/>
        <v>0</v>
      </c>
    </row>
    <row r="302" spans="2:15" ht="12" x14ac:dyDescent="0.25">
      <c r="B302" s="90" t="s">
        <v>380</v>
      </c>
      <c r="C302" s="82" t="s">
        <v>381</v>
      </c>
      <c r="D302" s="93">
        <f>+VLOOKUP(B302,CHOE!B297:D447,3,0)</f>
        <v>7</v>
      </c>
      <c r="E302" s="94" t="str">
        <f>+VLOOKUP(B302,CHOE!B298:E447,4,0)</f>
        <v>Other income</v>
      </c>
      <c r="F302" s="94" t="str">
        <f>+VLOOKUP(B302,CHOE!B297:F447,5,0)</f>
        <v>Other income</v>
      </c>
      <c r="G302" s="94" t="str">
        <f>+VLOOKUP(B302,CHOE!B297:G447,6,0)</f>
        <v>Other income</v>
      </c>
      <c r="H302" s="96">
        <v>0</v>
      </c>
      <c r="I302" s="96">
        <v>0</v>
      </c>
      <c r="J302" s="96">
        <v>135907.62</v>
      </c>
      <c r="K302" s="96">
        <v>135907.62</v>
      </c>
      <c r="L302" s="96">
        <v>0</v>
      </c>
      <c r="M302" s="98">
        <v>0</v>
      </c>
      <c r="N302" s="99">
        <f t="shared" si="12"/>
        <v>0</v>
      </c>
      <c r="O302" s="100">
        <f t="shared" si="13"/>
        <v>0</v>
      </c>
    </row>
    <row r="303" spans="2:15" ht="12" x14ac:dyDescent="0.25">
      <c r="B303" s="90" t="s">
        <v>382</v>
      </c>
      <c r="C303" s="82" t="s">
        <v>383</v>
      </c>
      <c r="D303" s="93">
        <f>+VLOOKUP(B303,CHOE!B298:D448,3,0)</f>
        <v>7</v>
      </c>
      <c r="E303" s="94" t="str">
        <f>+VLOOKUP(B303,CHOE!B299:E448,4,0)</f>
        <v>Finance income</v>
      </c>
      <c r="F303" s="94" t="str">
        <f>+VLOOKUP(B303,CHOE!B298:F448,5,0)</f>
        <v>Finance income</v>
      </c>
      <c r="G303" s="94" t="str">
        <f>+VLOOKUP(B303,CHOE!B298:G448,6,0)</f>
        <v>Finance income</v>
      </c>
      <c r="H303" s="96">
        <v>0</v>
      </c>
      <c r="I303" s="96">
        <v>0</v>
      </c>
      <c r="J303" s="96">
        <v>1500</v>
      </c>
      <c r="K303" s="96">
        <v>1500</v>
      </c>
      <c r="L303" s="96">
        <v>0</v>
      </c>
      <c r="M303" s="98">
        <v>0</v>
      </c>
      <c r="N303" s="99">
        <f t="shared" si="12"/>
        <v>0</v>
      </c>
      <c r="O303" s="100">
        <f t="shared" si="13"/>
        <v>0</v>
      </c>
    </row>
    <row r="304" spans="2:15" ht="12" x14ac:dyDescent="0.25">
      <c r="B304" s="90" t="s">
        <v>384</v>
      </c>
      <c r="C304" s="82" t="s">
        <v>385</v>
      </c>
      <c r="D304" s="93">
        <f>+VLOOKUP(B304,CHOE!B299:D449,3,0)</f>
        <v>7</v>
      </c>
      <c r="E304" s="94" t="str">
        <f>+VLOOKUP(B304,CHOE!B300:E449,4,0)</f>
        <v>Finance income</v>
      </c>
      <c r="F304" s="94" t="str">
        <f>+VLOOKUP(B304,CHOE!B299:F449,5,0)</f>
        <v>Finance income</v>
      </c>
      <c r="G304" s="94" t="str">
        <f>+VLOOKUP(B304,CHOE!B299:G449,6,0)</f>
        <v>Finance income</v>
      </c>
      <c r="H304" s="96">
        <v>0</v>
      </c>
      <c r="I304" s="96">
        <v>0</v>
      </c>
      <c r="J304" s="96">
        <v>0</v>
      </c>
      <c r="K304" s="96">
        <v>0</v>
      </c>
      <c r="L304" s="96">
        <v>0</v>
      </c>
      <c r="M304" s="98">
        <v>0</v>
      </c>
      <c r="N304" s="99">
        <f t="shared" si="12"/>
        <v>0</v>
      </c>
      <c r="O304" s="100">
        <f t="shared" si="13"/>
        <v>0</v>
      </c>
    </row>
    <row r="305" spans="2:15" ht="12" x14ac:dyDescent="0.25">
      <c r="B305" s="90" t="s">
        <v>386</v>
      </c>
      <c r="C305" s="82" t="s">
        <v>387</v>
      </c>
      <c r="D305" s="93">
        <f>+VLOOKUP(B305,CHOE!B300:D450,3,0)</f>
        <v>7</v>
      </c>
      <c r="E305" s="94" t="str">
        <f>+VLOOKUP(B305,CHOE!B301:E450,4,0)</f>
        <v>Other income</v>
      </c>
      <c r="F305" s="94" t="str">
        <f>+VLOOKUP(B305,CHOE!B300:F450,5,0)</f>
        <v>Other income</v>
      </c>
      <c r="G305" s="94" t="str">
        <f>+VLOOKUP(B305,CHOE!B300:G450,6,0)</f>
        <v>Other income</v>
      </c>
      <c r="H305" s="96">
        <v>0</v>
      </c>
      <c r="I305" s="96">
        <v>0</v>
      </c>
      <c r="J305" s="96">
        <v>0</v>
      </c>
      <c r="K305" s="96">
        <v>0</v>
      </c>
      <c r="L305" s="96">
        <v>0</v>
      </c>
      <c r="M305" s="98">
        <v>0</v>
      </c>
      <c r="N305" s="99">
        <f t="shared" si="12"/>
        <v>0</v>
      </c>
      <c r="O305" s="100">
        <f t="shared" si="13"/>
        <v>0</v>
      </c>
    </row>
    <row r="308" spans="2:15" ht="15.6" x14ac:dyDescent="0.3">
      <c r="B308" s="17" t="s">
        <v>571</v>
      </c>
    </row>
    <row r="309" spans="2:15" ht="15.6" x14ac:dyDescent="0.3">
      <c r="B309" s="17"/>
    </row>
    <row r="310" spans="2:15" ht="13.8" x14ac:dyDescent="0.3">
      <c r="B310" s="91" t="s">
        <v>178</v>
      </c>
      <c r="C310" s="92" t="s">
        <v>179</v>
      </c>
      <c r="D310" s="92" t="s">
        <v>180</v>
      </c>
      <c r="E310" s="92" t="s">
        <v>181</v>
      </c>
      <c r="F310" s="92" t="s">
        <v>182</v>
      </c>
      <c r="G310" s="92" t="s">
        <v>183</v>
      </c>
      <c r="H310" s="95" t="s">
        <v>520</v>
      </c>
      <c r="I310" s="95" t="s">
        <v>521</v>
      </c>
      <c r="J310" s="95" t="s">
        <v>522</v>
      </c>
      <c r="K310" s="95" t="s">
        <v>523</v>
      </c>
      <c r="L310" s="95" t="s">
        <v>524</v>
      </c>
      <c r="M310" s="97" t="s">
        <v>525</v>
      </c>
      <c r="N310" s="95">
        <v>2022</v>
      </c>
      <c r="O310" s="95">
        <v>2023</v>
      </c>
    </row>
    <row r="311" spans="2:15" ht="12" x14ac:dyDescent="0.25">
      <c r="B311" s="90" t="s">
        <v>214</v>
      </c>
      <c r="C311" s="82" t="s">
        <v>215</v>
      </c>
      <c r="D311" s="93" t="str">
        <f>+VLOOKUP(B311,CHOE!B306:D455,3,0)</f>
        <v>p</v>
      </c>
      <c r="E311" s="94" t="str">
        <f>+VLOOKUP(B311,CHOE!B306:E455,4,0)</f>
        <v>Equity</v>
      </c>
      <c r="F311" s="94" t="str">
        <f>+VLOOKUP(B311,CHOE!B306:F306,5,0)</f>
        <v>Common share capital</v>
      </c>
      <c r="G311" s="94" t="str">
        <f>+VLOOKUP(B311,CHOE!B306:G455,6,0)</f>
        <v>Common share capital</v>
      </c>
      <c r="H311" s="96">
        <v>0</v>
      </c>
      <c r="I311" s="96">
        <v>296300</v>
      </c>
      <c r="J311" s="96">
        <v>0</v>
      </c>
      <c r="K311" s="96">
        <v>0</v>
      </c>
      <c r="L311" s="96">
        <v>0</v>
      </c>
      <c r="M311" s="98">
        <v>296300</v>
      </c>
      <c r="N311" s="99">
        <f>+H311-I311</f>
        <v>-296300</v>
      </c>
      <c r="O311" s="100">
        <f>+L311-M311</f>
        <v>-296300</v>
      </c>
    </row>
    <row r="312" spans="2:15" ht="12" x14ac:dyDescent="0.25">
      <c r="B312" s="90" t="s">
        <v>216</v>
      </c>
      <c r="C312" s="82" t="s">
        <v>217</v>
      </c>
      <c r="D312" s="93" t="str">
        <f>+VLOOKUP(B312,CHOE!B307:D456,3,0)</f>
        <v>p</v>
      </c>
      <c r="E312" s="94" t="str">
        <f>+VLOOKUP(B312,CHOE!B307:E456,4,0)</f>
        <v>Equity</v>
      </c>
      <c r="F312" s="94" t="str">
        <f>+VLOOKUP(B312,CHOE!B307:F307,5,0)</f>
        <v>Additional paid-in capital</v>
      </c>
      <c r="G312" s="94" t="str">
        <f>+VLOOKUP(B312,CHOE!B307:G456,6,0)</f>
        <v>General reserves</v>
      </c>
      <c r="H312" s="96">
        <v>0</v>
      </c>
      <c r="I312" s="96">
        <v>3331.48</v>
      </c>
      <c r="J312" s="96">
        <v>0</v>
      </c>
      <c r="K312" s="96">
        <v>0</v>
      </c>
      <c r="L312" s="96">
        <v>0</v>
      </c>
      <c r="M312" s="98">
        <v>3331.48</v>
      </c>
      <c r="N312" s="99">
        <f t="shared" ref="N312:N375" si="14">+H312-I312</f>
        <v>-3331.48</v>
      </c>
      <c r="O312" s="100">
        <f t="shared" ref="O312:O375" si="15">+L312-M312</f>
        <v>-3331.48</v>
      </c>
    </row>
    <row r="313" spans="2:15" ht="12" x14ac:dyDescent="0.25">
      <c r="B313" s="90" t="s">
        <v>388</v>
      </c>
      <c r="C313" s="82" t="s">
        <v>218</v>
      </c>
      <c r="D313" s="93" t="str">
        <f>+VLOOKUP(B313,CHOE!B308:D457,3,0)</f>
        <v>p</v>
      </c>
      <c r="E313" s="94" t="str">
        <f>+VLOOKUP(B313,CHOE!B308:E457,4,0)</f>
        <v>Equity</v>
      </c>
      <c r="F313" s="94" t="str">
        <f>+VLOOKUP(B313,CHOE!B308:F308,5,0)</f>
        <v>Additional paid-in capital</v>
      </c>
      <c r="G313" s="94" t="str">
        <f>+VLOOKUP(B313,CHOE!B308:G457,6,0)</f>
        <v>Special Reserves</v>
      </c>
      <c r="H313" s="96">
        <v>0</v>
      </c>
      <c r="I313" s="96">
        <v>175761.64</v>
      </c>
      <c r="J313" s="96">
        <v>0</v>
      </c>
      <c r="K313" s="96">
        <v>0</v>
      </c>
      <c r="L313" s="96">
        <v>0</v>
      </c>
      <c r="M313" s="98">
        <v>175761.64</v>
      </c>
      <c r="N313" s="99">
        <f t="shared" si="14"/>
        <v>-175761.64</v>
      </c>
      <c r="O313" s="100">
        <f t="shared" si="15"/>
        <v>-175761.64</v>
      </c>
    </row>
    <row r="314" spans="2:15" ht="12" x14ac:dyDescent="0.25">
      <c r="B314" s="90" t="s">
        <v>219</v>
      </c>
      <c r="C314" s="82" t="s">
        <v>220</v>
      </c>
      <c r="D314" s="93" t="str">
        <f>+VLOOKUP(B314,CHOE!B309:D458,3,0)</f>
        <v>p</v>
      </c>
      <c r="E314" s="94" t="str">
        <f>+VLOOKUP(B314,CHOE!B309:E458,4,0)</f>
        <v>Equity</v>
      </c>
      <c r="F314" s="94" t="str">
        <f>+VLOOKUP(B314,CHOE!B309:F309,5,0)</f>
        <v>Additional paid-in capital</v>
      </c>
      <c r="G314" s="94" t="str">
        <f>+VLOOKUP(B314,CHOE!B309:G458,6,0)</f>
        <v>Additional reserves</v>
      </c>
      <c r="H314" s="96">
        <v>0</v>
      </c>
      <c r="I314" s="96">
        <v>302493.06</v>
      </c>
      <c r="J314" s="96">
        <v>0</v>
      </c>
      <c r="K314" s="96">
        <v>0</v>
      </c>
      <c r="L314" s="96">
        <v>0</v>
      </c>
      <c r="M314" s="98">
        <v>302493.06</v>
      </c>
      <c r="N314" s="99">
        <f t="shared" si="14"/>
        <v>-302493.06</v>
      </c>
      <c r="O314" s="100">
        <f t="shared" si="15"/>
        <v>-302493.06</v>
      </c>
    </row>
    <row r="315" spans="2:15" ht="12" x14ac:dyDescent="0.25">
      <c r="B315" s="90" t="s">
        <v>221</v>
      </c>
      <c r="C315" s="82" t="s">
        <v>222</v>
      </c>
      <c r="D315" s="93" t="str">
        <f>+VLOOKUP(B315,CHOE!B310:D459,3,0)</f>
        <v>p</v>
      </c>
      <c r="E315" s="94" t="str">
        <f>+VLOOKUP(B315,CHOE!B310:E459,4,0)</f>
        <v>Equity</v>
      </c>
      <c r="F315" s="94" t="str">
        <f>+VLOOKUP(B315,CHOE!B310:F310,5,0)</f>
        <v>Retained profit</v>
      </c>
      <c r="G315" s="94" t="str">
        <f>+VLOOKUP(B315,CHOE!B310:G459,6,0)</f>
        <v>Retained profit</v>
      </c>
      <c r="H315" s="96">
        <v>0</v>
      </c>
      <c r="I315" s="96">
        <v>6257771.9299999997</v>
      </c>
      <c r="J315" s="96">
        <v>0</v>
      </c>
      <c r="K315" s="96">
        <v>1760944.56</v>
      </c>
      <c r="L315" s="96">
        <v>0</v>
      </c>
      <c r="M315" s="98">
        <v>8018716.4900000002</v>
      </c>
      <c r="N315" s="99">
        <f t="shared" si="14"/>
        <v>-6257771.9299999997</v>
      </c>
      <c r="O315" s="100">
        <f t="shared" si="15"/>
        <v>-8018716.4900000002</v>
      </c>
    </row>
    <row r="316" spans="2:15" ht="12" x14ac:dyDescent="0.25">
      <c r="B316" s="90" t="s">
        <v>223</v>
      </c>
      <c r="C316" s="82" t="s">
        <v>224</v>
      </c>
      <c r="D316" s="93" t="str">
        <f>+VLOOKUP(B316,CHOE!B311:D460,3,0)</f>
        <v>p</v>
      </c>
      <c r="E316" s="94" t="str">
        <f>+VLOOKUP(B316,CHOE!B311:E460,4,0)</f>
        <v>Equity</v>
      </c>
      <c r="F316" s="94" t="str">
        <f>+VLOOKUP(B316,CHOE!B311:F311,5,0)</f>
        <v>Current financial result</v>
      </c>
      <c r="G316" s="94" t="str">
        <f>+VLOOKUP(B316,CHOE!B311:G460,6,0)</f>
        <v>Current financial result</v>
      </c>
      <c r="H316" s="96">
        <v>0</v>
      </c>
      <c r="I316" s="96">
        <v>1760944.56</v>
      </c>
      <c r="J316" s="96">
        <v>3045362.61</v>
      </c>
      <c r="K316" s="96">
        <v>3176475.08</v>
      </c>
      <c r="L316" s="96">
        <v>0</v>
      </c>
      <c r="M316" s="98">
        <v>1892057.03</v>
      </c>
      <c r="N316" s="99">
        <f t="shared" si="14"/>
        <v>-1760944.56</v>
      </c>
      <c r="O316" s="100">
        <f t="shared" si="15"/>
        <v>-1892057.03</v>
      </c>
    </row>
    <row r="317" spans="2:15" ht="12" x14ac:dyDescent="0.25">
      <c r="B317" s="90">
        <v>131</v>
      </c>
      <c r="C317" s="82" t="s">
        <v>225</v>
      </c>
      <c r="D317" s="93" t="str">
        <f>+VLOOKUP(B317,CHOE!B312:D461,3,0)</f>
        <v>p</v>
      </c>
      <c r="E317" s="94" t="str">
        <f>+VLOOKUP(B317,CHOE!B312:E461,4,0)</f>
        <v>Non-current liabilities</v>
      </c>
      <c r="F317" s="94" t="str">
        <f>+VLOOKUP(B317,CHOE!B312:F312,5,0)</f>
        <v>Future periods financing</v>
      </c>
      <c r="G317" s="94" t="str">
        <f>+VLOOKUP(B317,CHOE!B312:G461,6,0)</f>
        <v>Future periods financing</v>
      </c>
      <c r="H317" s="96">
        <v>0</v>
      </c>
      <c r="I317" s="96">
        <v>348662.22</v>
      </c>
      <c r="J317" s="96">
        <v>100076.3</v>
      </c>
      <c r="K317" s="96">
        <v>0</v>
      </c>
      <c r="L317" s="96">
        <v>0</v>
      </c>
      <c r="M317" s="98">
        <v>248585.92</v>
      </c>
      <c r="N317" s="99">
        <f t="shared" si="14"/>
        <v>-348662.22</v>
      </c>
      <c r="O317" s="100">
        <f t="shared" si="15"/>
        <v>-248585.92</v>
      </c>
    </row>
    <row r="318" spans="2:15" ht="12" x14ac:dyDescent="0.25">
      <c r="B318" s="90" t="s">
        <v>389</v>
      </c>
      <c r="C318" s="82" t="s">
        <v>226</v>
      </c>
      <c r="D318" s="93" t="str">
        <f>+VLOOKUP(B318,CHOE!B313:D462,3,0)</f>
        <v>p</v>
      </c>
      <c r="E318" s="94" t="str">
        <f>+VLOOKUP(B318,CHOE!B313:E462,4,0)</f>
        <v>Non-current liabilities</v>
      </c>
      <c r="F318" s="94" t="str">
        <f>+VLOOKUP(B318,CHOE!B313:F313,5,0)</f>
        <v>Future periods financing</v>
      </c>
      <c r="G318" s="94" t="str">
        <f>+VLOOKUP(B318,CHOE!B313:G462,6,0)</f>
        <v>Future periods financing</v>
      </c>
      <c r="H318" s="96">
        <v>0</v>
      </c>
      <c r="I318" s="96">
        <v>235160.62</v>
      </c>
      <c r="J318" s="96">
        <v>34307.39</v>
      </c>
      <c r="K318" s="96">
        <v>0</v>
      </c>
      <c r="L318" s="96">
        <v>0</v>
      </c>
      <c r="M318" s="98">
        <v>200853.23</v>
      </c>
      <c r="N318" s="99">
        <f t="shared" si="14"/>
        <v>-235160.62</v>
      </c>
      <c r="O318" s="100">
        <f t="shared" si="15"/>
        <v>-200853.23</v>
      </c>
    </row>
    <row r="319" spans="2:15" ht="12" x14ac:dyDescent="0.25">
      <c r="B319" s="90" t="s">
        <v>390</v>
      </c>
      <c r="C319" s="82" t="s">
        <v>227</v>
      </c>
      <c r="D319" s="93" t="str">
        <f>+VLOOKUP(B319,CHOE!B314:D463,3,0)</f>
        <v>p</v>
      </c>
      <c r="E319" s="94" t="str">
        <f>+VLOOKUP(B319,CHOE!B314:E463,4,0)</f>
        <v>Non-current liabilities</v>
      </c>
      <c r="F319" s="94" t="str">
        <f>+VLOOKUP(B319,CHOE!B314:F314,5,0)</f>
        <v>Future periods financing</v>
      </c>
      <c r="G319" s="94" t="str">
        <f>+VLOOKUP(B319,CHOE!B314:G463,6,0)</f>
        <v>Future periods financing</v>
      </c>
      <c r="H319" s="96">
        <v>0</v>
      </c>
      <c r="I319" s="96">
        <v>866305.25</v>
      </c>
      <c r="J319" s="96">
        <v>96498.72</v>
      </c>
      <c r="K319" s="96">
        <v>0</v>
      </c>
      <c r="L319" s="96">
        <v>0</v>
      </c>
      <c r="M319" s="98">
        <v>769806.53</v>
      </c>
      <c r="N319" s="99">
        <f t="shared" si="14"/>
        <v>-866305.25</v>
      </c>
      <c r="O319" s="100">
        <f t="shared" si="15"/>
        <v>-769806.53</v>
      </c>
    </row>
    <row r="320" spans="2:15" ht="12" x14ac:dyDescent="0.25">
      <c r="B320" s="90" t="s">
        <v>391</v>
      </c>
      <c r="C320" s="82" t="s">
        <v>228</v>
      </c>
      <c r="D320" s="93" t="str">
        <f>+VLOOKUP(B320,CHOE!B315:D464,3,0)</f>
        <v>p</v>
      </c>
      <c r="E320" s="94" t="str">
        <f>+VLOOKUP(B320,CHOE!B315:E464,4,0)</f>
        <v>Non-current liabilities</v>
      </c>
      <c r="F320" s="94" t="str">
        <f>+VLOOKUP(B320,CHOE!B315:F315,5,0)</f>
        <v>Future periods financing</v>
      </c>
      <c r="G320" s="94" t="str">
        <f>+VLOOKUP(B320,CHOE!B315:G464,6,0)</f>
        <v>Future periods financing</v>
      </c>
      <c r="H320" s="96">
        <v>0</v>
      </c>
      <c r="I320" s="96">
        <v>0</v>
      </c>
      <c r="J320" s="96">
        <v>0</v>
      </c>
      <c r="K320" s="96">
        <v>269000</v>
      </c>
      <c r="L320" s="96">
        <v>0</v>
      </c>
      <c r="M320" s="98">
        <v>269000</v>
      </c>
      <c r="N320" s="99">
        <f t="shared" si="14"/>
        <v>0</v>
      </c>
      <c r="O320" s="100">
        <f t="shared" si="15"/>
        <v>-269000</v>
      </c>
    </row>
    <row r="321" spans="2:15" ht="12" x14ac:dyDescent="0.25">
      <c r="B321" s="90" t="s">
        <v>392</v>
      </c>
      <c r="C321" s="82" t="s">
        <v>229</v>
      </c>
      <c r="D321" s="93" t="str">
        <f>+VLOOKUP(B321,CHOE!B316:D465,3,0)</f>
        <v>p</v>
      </c>
      <c r="E321" s="94" t="str">
        <f>+VLOOKUP(B321,CHOE!B316:E465,4,0)</f>
        <v>Current liablilities</v>
      </c>
      <c r="F321" s="94" t="str">
        <f>+VLOOKUP(B321,CHOE!B316:F316,5,0)</f>
        <v xml:space="preserve">Short term debt </v>
      </c>
      <c r="G321" s="94" t="str">
        <f>+VLOOKUP(B321,CHOE!B316:G465,6,0)</f>
        <v>Short term debt - overdraft 2</v>
      </c>
      <c r="H321" s="96">
        <v>0</v>
      </c>
      <c r="I321" s="96">
        <v>144412.25</v>
      </c>
      <c r="J321" s="96">
        <v>3437218.24</v>
      </c>
      <c r="K321" s="96">
        <v>3292805.99</v>
      </c>
      <c r="L321" s="96">
        <v>0</v>
      </c>
      <c r="M321" s="98">
        <v>0</v>
      </c>
      <c r="N321" s="99">
        <f t="shared" si="14"/>
        <v>-144412.25</v>
      </c>
      <c r="O321" s="100">
        <f t="shared" si="15"/>
        <v>0</v>
      </c>
    </row>
    <row r="322" spans="2:15" ht="12" x14ac:dyDescent="0.25">
      <c r="B322" s="90" t="s">
        <v>393</v>
      </c>
      <c r="C322" s="82" t="s">
        <v>230</v>
      </c>
      <c r="D322" s="93" t="str">
        <f>+VLOOKUP(B322,CHOE!B317:D466,3,0)</f>
        <v>p</v>
      </c>
      <c r="E322" s="94" t="str">
        <f>+VLOOKUP(B322,CHOE!B317:E466,4,0)</f>
        <v>Current liablilities</v>
      </c>
      <c r="F322" s="94" t="str">
        <f>+VLOOKUP(B322,CHOE!B317:F317,5,0)</f>
        <v xml:space="preserve">Short term debt </v>
      </c>
      <c r="G322" s="94" t="str">
        <f>+VLOOKUP(B322,CHOE!B317:G466,6,0)</f>
        <v>Short term debt - overdraft 3</v>
      </c>
      <c r="H322" s="96">
        <v>0</v>
      </c>
      <c r="I322" s="96">
        <v>370225.88</v>
      </c>
      <c r="J322" s="96">
        <v>520204.23</v>
      </c>
      <c r="K322" s="96">
        <v>149978.35</v>
      </c>
      <c r="L322" s="96">
        <v>0</v>
      </c>
      <c r="M322" s="98">
        <v>0</v>
      </c>
      <c r="N322" s="99">
        <f t="shared" si="14"/>
        <v>-370225.88</v>
      </c>
      <c r="O322" s="100">
        <f t="shared" si="15"/>
        <v>0</v>
      </c>
    </row>
    <row r="323" spans="2:15" ht="12" x14ac:dyDescent="0.25">
      <c r="B323" s="90" t="s">
        <v>394</v>
      </c>
      <c r="C323" s="82" t="s">
        <v>231</v>
      </c>
      <c r="D323" s="93" t="str">
        <f>+VLOOKUP(B323,CHOE!B318:D467,3,0)</f>
        <v>p</v>
      </c>
      <c r="E323" s="94" t="str">
        <f>+VLOOKUP(B323,CHOE!B318:E467,4,0)</f>
        <v>Non-current liabilities</v>
      </c>
      <c r="F323" s="94" t="str">
        <f>+VLOOKUP(B323,CHOE!B318:F318,5,0)</f>
        <v>Long-term debt - investment loan</v>
      </c>
      <c r="G323" s="94" t="str">
        <f>+VLOOKUP(B323,CHOE!B318:G467,6,0)</f>
        <v>Long-term debt - investment loan</v>
      </c>
      <c r="H323" s="96">
        <v>0</v>
      </c>
      <c r="I323" s="96">
        <v>90840.95</v>
      </c>
      <c r="J323" s="96">
        <v>72672.899999999994</v>
      </c>
      <c r="K323" s="96">
        <v>0</v>
      </c>
      <c r="L323" s="96">
        <v>0</v>
      </c>
      <c r="M323" s="98">
        <v>18168.05</v>
      </c>
      <c r="N323" s="99">
        <f t="shared" si="14"/>
        <v>-90840.95</v>
      </c>
      <c r="O323" s="100">
        <f t="shared" si="15"/>
        <v>-18168.05</v>
      </c>
    </row>
    <row r="324" spans="2:15" ht="12" x14ac:dyDescent="0.25">
      <c r="B324" s="90" t="s">
        <v>395</v>
      </c>
      <c r="C324" s="82" t="s">
        <v>232</v>
      </c>
      <c r="D324" s="93" t="str">
        <f>+VLOOKUP(B324,CHOE!B319:D468,3,0)</f>
        <v>p</v>
      </c>
      <c r="E324" s="94" t="str">
        <f>+VLOOKUP(B324,CHOE!B319:E468,4,0)</f>
        <v>Non-current liabilities</v>
      </c>
      <c r="F324" s="94" t="str">
        <f>+VLOOKUP(B324,CHOE!B319:F319,5,0)</f>
        <v>Long-term debt - investment loan</v>
      </c>
      <c r="G324" s="94" t="str">
        <f>+VLOOKUP(B324,CHOE!B319:G468,6,0)</f>
        <v>Long-term debt - investment loan</v>
      </c>
      <c r="H324" s="96">
        <v>0</v>
      </c>
      <c r="I324" s="96">
        <v>88303.24</v>
      </c>
      <c r="J324" s="96">
        <v>65194.32</v>
      </c>
      <c r="K324" s="96">
        <v>0</v>
      </c>
      <c r="L324" s="96">
        <v>0</v>
      </c>
      <c r="M324" s="98">
        <v>23108.92</v>
      </c>
      <c r="N324" s="99">
        <f t="shared" si="14"/>
        <v>-88303.24</v>
      </c>
      <c r="O324" s="100">
        <f t="shared" si="15"/>
        <v>-23108.92</v>
      </c>
    </row>
    <row r="325" spans="2:15" ht="12" x14ac:dyDescent="0.25">
      <c r="B325" s="90" t="s">
        <v>396</v>
      </c>
      <c r="C325" s="82" t="s">
        <v>233</v>
      </c>
      <c r="D325" s="93" t="str">
        <f>+VLOOKUP(B325,CHOE!B320:D469,3,0)</f>
        <v>p</v>
      </c>
      <c r="E325" s="94" t="str">
        <f>+VLOOKUP(B325,CHOE!B320:E469,4,0)</f>
        <v>Non-current liabilities</v>
      </c>
      <c r="F325" s="94" t="str">
        <f>+VLOOKUP(B325,CHOE!B320:F320,5,0)</f>
        <v>Long-term debt - investment loan</v>
      </c>
      <c r="G325" s="94" t="str">
        <f>+VLOOKUP(B325,CHOE!B320:G469,6,0)</f>
        <v>Long-term debt - investment loan</v>
      </c>
      <c r="H325" s="96">
        <v>0</v>
      </c>
      <c r="I325" s="96">
        <v>32144.95</v>
      </c>
      <c r="J325" s="96">
        <v>32144.95</v>
      </c>
      <c r="K325" s="96">
        <v>0</v>
      </c>
      <c r="L325" s="96">
        <v>0</v>
      </c>
      <c r="M325" s="98">
        <v>0</v>
      </c>
      <c r="N325" s="99">
        <f t="shared" si="14"/>
        <v>-32144.95</v>
      </c>
      <c r="O325" s="100">
        <f t="shared" si="15"/>
        <v>0</v>
      </c>
    </row>
    <row r="326" spans="2:15" ht="12" x14ac:dyDescent="0.25">
      <c r="B326" s="90" t="s">
        <v>397</v>
      </c>
      <c r="C326" s="82" t="s">
        <v>234</v>
      </c>
      <c r="D326" s="93" t="str">
        <f>+VLOOKUP(B326,CHOE!B321:D470,3,0)</f>
        <v>p</v>
      </c>
      <c r="E326" s="94" t="str">
        <f>+VLOOKUP(B326,CHOE!B321:E470,4,0)</f>
        <v>Non-current liabilities</v>
      </c>
      <c r="F326" s="94" t="str">
        <f>+VLOOKUP(B326,CHOE!B321:F321,5,0)</f>
        <v>Long-term debt - investment loan</v>
      </c>
      <c r="G326" s="94" t="str">
        <f>+VLOOKUP(B326,CHOE!B321:G470,6,0)</f>
        <v>Long-term debt - investment loan</v>
      </c>
      <c r="H326" s="96">
        <v>0</v>
      </c>
      <c r="I326" s="96">
        <v>48895.75</v>
      </c>
      <c r="J326" s="96">
        <v>48895.75</v>
      </c>
      <c r="K326" s="96">
        <v>0</v>
      </c>
      <c r="L326" s="96">
        <v>0</v>
      </c>
      <c r="M326" s="98">
        <v>0</v>
      </c>
      <c r="N326" s="99">
        <f t="shared" si="14"/>
        <v>-48895.75</v>
      </c>
      <c r="O326" s="100">
        <f t="shared" si="15"/>
        <v>0</v>
      </c>
    </row>
    <row r="327" spans="2:15" ht="12" x14ac:dyDescent="0.25">
      <c r="B327" s="90" t="s">
        <v>398</v>
      </c>
      <c r="C327" s="82" t="s">
        <v>235</v>
      </c>
      <c r="D327" s="93" t="str">
        <f>+VLOOKUP(B327,CHOE!B322:D471,3,0)</f>
        <v>p</v>
      </c>
      <c r="E327" s="94" t="str">
        <f>+VLOOKUP(B327,CHOE!B322:E471,4,0)</f>
        <v>Non-current liabilities</v>
      </c>
      <c r="F327" s="94" t="str">
        <f>+VLOOKUP(B327,CHOE!B322:F322,5,0)</f>
        <v>Long-term debt - investment loan</v>
      </c>
      <c r="G327" s="94" t="str">
        <f>+VLOOKUP(B327,CHOE!B322:G471,6,0)</f>
        <v>Long-term debt - investment loan</v>
      </c>
      <c r="H327" s="96">
        <v>0</v>
      </c>
      <c r="I327" s="96">
        <v>0</v>
      </c>
      <c r="J327" s="96">
        <v>0</v>
      </c>
      <c r="K327" s="96">
        <v>0</v>
      </c>
      <c r="L327" s="96">
        <v>0</v>
      </c>
      <c r="M327" s="98">
        <v>0</v>
      </c>
      <c r="N327" s="99">
        <f t="shared" si="14"/>
        <v>0</v>
      </c>
      <c r="O327" s="100">
        <f t="shared" si="15"/>
        <v>0</v>
      </c>
    </row>
    <row r="328" spans="2:15" ht="12" x14ac:dyDescent="0.25">
      <c r="B328" s="90" t="s">
        <v>399</v>
      </c>
      <c r="C328" s="82" t="s">
        <v>236</v>
      </c>
      <c r="D328" s="93" t="str">
        <f>+VLOOKUP(B328,CHOE!B323:D472,3,0)</f>
        <v>p</v>
      </c>
      <c r="E328" s="94" t="str">
        <f>+VLOOKUP(B328,CHOE!B323:E472,4,0)</f>
        <v>Non-current liabilities</v>
      </c>
      <c r="F328" s="94" t="str">
        <f>+VLOOKUP(B328,CHOE!B323:F323,5,0)</f>
        <v>Long term debt - project financing</v>
      </c>
      <c r="G328" s="94" t="str">
        <f>+VLOOKUP(B328,CHOE!B323:G472,6,0)</f>
        <v>Long term debt - project financing</v>
      </c>
      <c r="H328" s="96">
        <v>0</v>
      </c>
      <c r="I328" s="96">
        <v>0</v>
      </c>
      <c r="J328" s="96">
        <v>0</v>
      </c>
      <c r="K328" s="96">
        <v>0</v>
      </c>
      <c r="L328" s="96">
        <v>0</v>
      </c>
      <c r="M328" s="98">
        <v>0</v>
      </c>
      <c r="N328" s="99">
        <f t="shared" si="14"/>
        <v>0</v>
      </c>
      <c r="O328" s="100">
        <f t="shared" si="15"/>
        <v>0</v>
      </c>
    </row>
    <row r="329" spans="2:15" ht="12" x14ac:dyDescent="0.25">
      <c r="B329" s="90" t="s">
        <v>400</v>
      </c>
      <c r="C329" s="82" t="s">
        <v>237</v>
      </c>
      <c r="D329" s="93" t="str">
        <f>+VLOOKUP(B329,CHOE!B324:D473,3,0)</f>
        <v>p</v>
      </c>
      <c r="E329" s="94" t="str">
        <f>+VLOOKUP(B329,CHOE!B324:E473,4,0)</f>
        <v>Current liablilities</v>
      </c>
      <c r="F329" s="94" t="str">
        <f>+VLOOKUP(B329,CHOE!B324:F324,5,0)</f>
        <v>Short term debt</v>
      </c>
      <c r="G329" s="94" t="str">
        <f>+VLOOKUP(B329,CHOE!B324:G473,6,0)</f>
        <v>Other current liabilities - Nikolay</v>
      </c>
      <c r="H329" s="96">
        <v>0</v>
      </c>
      <c r="I329" s="96">
        <v>0</v>
      </c>
      <c r="J329" s="96">
        <v>0</v>
      </c>
      <c r="K329" s="96">
        <v>0</v>
      </c>
      <c r="L329" s="96">
        <v>0</v>
      </c>
      <c r="M329" s="98">
        <v>0</v>
      </c>
      <c r="N329" s="99">
        <f t="shared" si="14"/>
        <v>0</v>
      </c>
      <c r="O329" s="100">
        <f t="shared" si="15"/>
        <v>0</v>
      </c>
    </row>
    <row r="330" spans="2:15" ht="12" x14ac:dyDescent="0.25">
      <c r="B330" s="90" t="s">
        <v>238</v>
      </c>
      <c r="C330" s="82" t="s">
        <v>239</v>
      </c>
      <c r="D330" s="93" t="str">
        <f>+VLOOKUP(B330,CHOE!B325:D474,3,0)</f>
        <v>a</v>
      </c>
      <c r="E330" s="94" t="str">
        <f>+VLOOKUP(B330,CHOE!B325:E474,4,0)</f>
        <v>Non-Current Assets</v>
      </c>
      <c r="F330" s="94" t="str">
        <f>+VLOOKUP(B330,CHOE!B325:F325,5,0)</f>
        <v>Land</v>
      </c>
      <c r="G330" s="94" t="str">
        <f>+VLOOKUP(B330,CHOE!B325:G474,6,0)</f>
        <v>Land</v>
      </c>
      <c r="H330" s="96">
        <v>17050</v>
      </c>
      <c r="I330" s="96">
        <v>0</v>
      </c>
      <c r="J330" s="96">
        <v>0</v>
      </c>
      <c r="K330" s="96">
        <v>0</v>
      </c>
      <c r="L330" s="96">
        <v>17050</v>
      </c>
      <c r="M330" s="98">
        <v>0</v>
      </c>
      <c r="N330" s="99">
        <f t="shared" si="14"/>
        <v>17050</v>
      </c>
      <c r="O330" s="100">
        <f t="shared" si="15"/>
        <v>17050</v>
      </c>
    </row>
    <row r="331" spans="2:15" ht="12" x14ac:dyDescent="0.25">
      <c r="B331" s="90" t="s">
        <v>240</v>
      </c>
      <c r="C331" s="82" t="s">
        <v>241</v>
      </c>
      <c r="D331" s="93" t="str">
        <f>+VLOOKUP(B331,CHOE!B326:D475,3,0)</f>
        <v>a</v>
      </c>
      <c r="E331" s="94" t="str">
        <f>+VLOOKUP(B331,CHOE!B326:E475,4,0)</f>
        <v>Non-Current Assets</v>
      </c>
      <c r="F331" s="94" t="str">
        <f>+VLOOKUP(B331,CHOE!B326:F326,5,0)</f>
        <v>Buldings</v>
      </c>
      <c r="G331" s="94" t="str">
        <f>+VLOOKUP(B331,CHOE!B326:G475,6,0)</f>
        <v>Buldings</v>
      </c>
      <c r="H331" s="96">
        <v>482717.57</v>
      </c>
      <c r="I331" s="96">
        <v>0</v>
      </c>
      <c r="J331" s="96">
        <v>0</v>
      </c>
      <c r="K331" s="96">
        <v>0</v>
      </c>
      <c r="L331" s="96">
        <v>482717.57</v>
      </c>
      <c r="M331" s="98">
        <v>0</v>
      </c>
      <c r="N331" s="99">
        <f t="shared" si="14"/>
        <v>482717.57</v>
      </c>
      <c r="O331" s="100">
        <f t="shared" si="15"/>
        <v>482717.57</v>
      </c>
    </row>
    <row r="332" spans="2:15" ht="12" x14ac:dyDescent="0.25">
      <c r="B332" s="90" t="s">
        <v>242</v>
      </c>
      <c r="C332" s="82" t="s">
        <v>243</v>
      </c>
      <c r="D332" s="93" t="str">
        <f>+VLOOKUP(B332,CHOE!B327:D476,3,0)</f>
        <v>a</v>
      </c>
      <c r="E332" s="94" t="str">
        <f>+VLOOKUP(B332,CHOE!B327:E476,4,0)</f>
        <v>Non-Current Assets</v>
      </c>
      <c r="F332" s="94" t="str">
        <f>+VLOOKUP(B332,CHOE!B327:F327,5,0)</f>
        <v>Machines and equipment</v>
      </c>
      <c r="G332" s="94" t="str">
        <f>+VLOOKUP(B332,CHOE!B327:G476,6,0)</f>
        <v>Machines and equipment</v>
      </c>
      <c r="H332" s="96">
        <v>5961955.4800000004</v>
      </c>
      <c r="I332" s="96">
        <v>0</v>
      </c>
      <c r="J332" s="96">
        <v>629403.53</v>
      </c>
      <c r="K332" s="96">
        <v>0</v>
      </c>
      <c r="L332" s="96">
        <v>6591359.0099999998</v>
      </c>
      <c r="M332" s="98">
        <v>0</v>
      </c>
      <c r="N332" s="99">
        <f t="shared" si="14"/>
        <v>5961955.4800000004</v>
      </c>
      <c r="O332" s="100">
        <f t="shared" si="15"/>
        <v>6591359.0099999998</v>
      </c>
    </row>
    <row r="333" spans="2:15" ht="12" x14ac:dyDescent="0.25">
      <c r="B333" s="90" t="s">
        <v>244</v>
      </c>
      <c r="C333" s="82" t="s">
        <v>245</v>
      </c>
      <c r="D333" s="93" t="str">
        <f>+VLOOKUP(B333,CHOE!B328:D477,3,0)</f>
        <v>a</v>
      </c>
      <c r="E333" s="94" t="str">
        <f>+VLOOKUP(B333,CHOE!B328:E477,4,0)</f>
        <v>Non-Current Assets</v>
      </c>
      <c r="F333" s="94" t="str">
        <f>+VLOOKUP(B333,CHOE!B328:F328,5,0)</f>
        <v>Transport Vehicles</v>
      </c>
      <c r="G333" s="94" t="str">
        <f>+VLOOKUP(B333,CHOE!B328:G477,6,0)</f>
        <v>Transport Vehicles</v>
      </c>
      <c r="H333" s="96">
        <v>124409.04</v>
      </c>
      <c r="I333" s="96">
        <v>0</v>
      </c>
      <c r="J333" s="96">
        <v>0</v>
      </c>
      <c r="K333" s="96">
        <v>0</v>
      </c>
      <c r="L333" s="96">
        <v>124409.04</v>
      </c>
      <c r="M333" s="98">
        <v>0</v>
      </c>
      <c r="N333" s="99">
        <f t="shared" si="14"/>
        <v>124409.04</v>
      </c>
      <c r="O333" s="100">
        <f t="shared" si="15"/>
        <v>124409.04</v>
      </c>
    </row>
    <row r="334" spans="2:15" ht="12" x14ac:dyDescent="0.25">
      <c r="B334" s="90" t="s">
        <v>246</v>
      </c>
      <c r="C334" s="82" t="s">
        <v>247</v>
      </c>
      <c r="D334" s="93" t="str">
        <f>+VLOOKUP(B334,CHOE!B329:D478,3,0)</f>
        <v>a</v>
      </c>
      <c r="E334" s="94" t="str">
        <f>+VLOOKUP(B334,CHOE!B329:E478,4,0)</f>
        <v>Non-Current Assets</v>
      </c>
      <c r="F334" s="94" t="str">
        <f>+VLOOKUP(B334,CHOE!B329:F329,5,0)</f>
        <v xml:space="preserve">Office and other equipment </v>
      </c>
      <c r="G334" s="94" t="str">
        <f>+VLOOKUP(B334,CHOE!B329:G478,6,0)</f>
        <v xml:space="preserve">Office and other equipment </v>
      </c>
      <c r="H334" s="96">
        <v>646911.43999999994</v>
      </c>
      <c r="I334" s="96">
        <v>0</v>
      </c>
      <c r="J334" s="96">
        <v>2810</v>
      </c>
      <c r="K334" s="96">
        <v>0</v>
      </c>
      <c r="L334" s="96">
        <v>649721.43999999994</v>
      </c>
      <c r="M334" s="98">
        <v>0</v>
      </c>
      <c r="N334" s="99">
        <f t="shared" si="14"/>
        <v>646911.43999999994</v>
      </c>
      <c r="O334" s="100">
        <f t="shared" si="15"/>
        <v>649721.43999999994</v>
      </c>
    </row>
    <row r="335" spans="2:15" ht="12" x14ac:dyDescent="0.25">
      <c r="B335" s="90" t="s">
        <v>401</v>
      </c>
      <c r="C335" s="82" t="s">
        <v>248</v>
      </c>
      <c r="D335" s="93" t="str">
        <f>+VLOOKUP(B335,CHOE!B330:D479,3,0)</f>
        <v>a</v>
      </c>
      <c r="E335" s="94" t="str">
        <f>+VLOOKUP(B335,CHOE!B330:E479,4,0)</f>
        <v>Non-Current Assets</v>
      </c>
      <c r="F335" s="94" t="str">
        <f>+VLOOKUP(B335,CHOE!B330:F330,5,0)</f>
        <v>Acuisition of assets</v>
      </c>
      <c r="G335" s="94" t="str">
        <f>+VLOOKUP(B335,CHOE!B330:G479,6,0)</f>
        <v>Acuisition of assets</v>
      </c>
      <c r="H335" s="96">
        <v>0</v>
      </c>
      <c r="I335" s="96">
        <v>0</v>
      </c>
      <c r="J335" s="96">
        <v>0</v>
      </c>
      <c r="K335" s="96">
        <v>0</v>
      </c>
      <c r="L335" s="96">
        <v>0</v>
      </c>
      <c r="M335" s="98">
        <v>0</v>
      </c>
      <c r="N335" s="99">
        <f t="shared" si="14"/>
        <v>0</v>
      </c>
      <c r="O335" s="100">
        <f t="shared" si="15"/>
        <v>0</v>
      </c>
    </row>
    <row r="336" spans="2:15" ht="12" x14ac:dyDescent="0.25">
      <c r="B336" s="90" t="s">
        <v>402</v>
      </c>
      <c r="C336" s="82" t="s">
        <v>249</v>
      </c>
      <c r="D336" s="93" t="str">
        <f>+VLOOKUP(B336,CHOE!B331:D480,3,0)</f>
        <v>a</v>
      </c>
      <c r="E336" s="94" t="str">
        <f>+VLOOKUP(B336,CHOE!B331:E480,4,0)</f>
        <v>Non-Current Assets</v>
      </c>
      <c r="F336" s="94" t="str">
        <f>+VLOOKUP(B336,CHOE!B331:F331,5,0)</f>
        <v>Acuisition of assets</v>
      </c>
      <c r="G336" s="94" t="str">
        <f>+VLOOKUP(B336,CHOE!B331:G480,6,0)</f>
        <v>Acuisition of assets</v>
      </c>
      <c r="H336" s="96">
        <v>0</v>
      </c>
      <c r="I336" s="96">
        <v>0</v>
      </c>
      <c r="J336" s="96">
        <v>0</v>
      </c>
      <c r="K336" s="96">
        <v>0</v>
      </c>
      <c r="L336" s="96">
        <v>0</v>
      </c>
      <c r="M336" s="98">
        <v>0</v>
      </c>
      <c r="N336" s="99">
        <f t="shared" si="14"/>
        <v>0</v>
      </c>
      <c r="O336" s="100">
        <f t="shared" si="15"/>
        <v>0</v>
      </c>
    </row>
    <row r="337" spans="2:15" ht="12" x14ac:dyDescent="0.25">
      <c r="B337" s="90" t="s">
        <v>403</v>
      </c>
      <c r="C337" s="82" t="s">
        <v>250</v>
      </c>
      <c r="D337" s="93" t="str">
        <f>+VLOOKUP(B337,CHOE!B332:D481,3,0)</f>
        <v>a</v>
      </c>
      <c r="E337" s="94" t="str">
        <f>+VLOOKUP(B337,CHOE!B332:E481,4,0)</f>
        <v>Non-Current Assets</v>
      </c>
      <c r="F337" s="94" t="str">
        <f>+VLOOKUP(B337,CHOE!B332:F332,5,0)</f>
        <v>Acuisition of assets</v>
      </c>
      <c r="G337" s="94" t="str">
        <f>+VLOOKUP(B337,CHOE!B332:G481,6,0)</f>
        <v>Acuisition of assets</v>
      </c>
      <c r="H337" s="96">
        <v>0</v>
      </c>
      <c r="I337" s="96">
        <v>0</v>
      </c>
      <c r="J337" s="96">
        <v>0</v>
      </c>
      <c r="K337" s="96">
        <v>0</v>
      </c>
      <c r="L337" s="96">
        <v>0</v>
      </c>
      <c r="M337" s="98">
        <v>0</v>
      </c>
      <c r="N337" s="99">
        <f t="shared" si="14"/>
        <v>0</v>
      </c>
      <c r="O337" s="100">
        <f t="shared" si="15"/>
        <v>0</v>
      </c>
    </row>
    <row r="338" spans="2:15" ht="12" x14ac:dyDescent="0.25">
      <c r="B338" s="90" t="s">
        <v>404</v>
      </c>
      <c r="C338" s="82" t="s">
        <v>251</v>
      </c>
      <c r="D338" s="93" t="str">
        <f>+VLOOKUP(B338,CHOE!B333:D482,3,0)</f>
        <v>a</v>
      </c>
      <c r="E338" s="94" t="str">
        <f>+VLOOKUP(B338,CHOE!B333:E482,4,0)</f>
        <v>Non-Current Assets</v>
      </c>
      <c r="F338" s="94" t="str">
        <f>+VLOOKUP(B338,CHOE!B333:F333,5,0)</f>
        <v>Acuisition of assets</v>
      </c>
      <c r="G338" s="94" t="str">
        <f>+VLOOKUP(B338,CHOE!B333:G482,6,0)</f>
        <v>Acuisition of assets</v>
      </c>
      <c r="H338" s="96">
        <v>0</v>
      </c>
      <c r="I338" s="96">
        <v>0</v>
      </c>
      <c r="J338" s="96">
        <v>0</v>
      </c>
      <c r="K338" s="96">
        <v>0</v>
      </c>
      <c r="L338" s="96">
        <v>0</v>
      </c>
      <c r="M338" s="98">
        <v>0</v>
      </c>
      <c r="N338" s="99">
        <f t="shared" si="14"/>
        <v>0</v>
      </c>
      <c r="O338" s="100">
        <f t="shared" si="15"/>
        <v>0</v>
      </c>
    </row>
    <row r="339" spans="2:15" ht="12" x14ac:dyDescent="0.25">
      <c r="B339" s="90" t="s">
        <v>405</v>
      </c>
      <c r="C339" s="82" t="s">
        <v>252</v>
      </c>
      <c r="D339" s="93" t="str">
        <f>+VLOOKUP(B339,CHOE!B334:D483,3,0)</f>
        <v>a</v>
      </c>
      <c r="E339" s="94" t="str">
        <f>+VLOOKUP(B339,CHOE!B334:E483,4,0)</f>
        <v>Non-Current Assets</v>
      </c>
      <c r="F339" s="94" t="str">
        <f>+VLOOKUP(B339,CHOE!B334:F334,5,0)</f>
        <v>Acuisition of assets</v>
      </c>
      <c r="G339" s="94" t="str">
        <f>+VLOOKUP(B339,CHOE!B334:G483,6,0)</f>
        <v>Acuisition of assets</v>
      </c>
      <c r="H339" s="96">
        <v>0</v>
      </c>
      <c r="I339" s="96">
        <v>0</v>
      </c>
      <c r="J339" s="96">
        <v>0</v>
      </c>
      <c r="K339" s="96">
        <v>0</v>
      </c>
      <c r="L339" s="96">
        <v>0</v>
      </c>
      <c r="M339" s="98">
        <v>0</v>
      </c>
      <c r="N339" s="99">
        <f t="shared" si="14"/>
        <v>0</v>
      </c>
      <c r="O339" s="100">
        <f t="shared" si="15"/>
        <v>0</v>
      </c>
    </row>
    <row r="340" spans="2:15" ht="12" x14ac:dyDescent="0.25">
      <c r="B340" s="90" t="s">
        <v>406</v>
      </c>
      <c r="C340" s="82" t="s">
        <v>253</v>
      </c>
      <c r="D340" s="93" t="str">
        <f>+VLOOKUP(B340,CHOE!B335:D484,3,0)</f>
        <v>a</v>
      </c>
      <c r="E340" s="94" t="str">
        <f>+VLOOKUP(B340,CHOE!B335:E484,4,0)</f>
        <v>Non-Current Assets</v>
      </c>
      <c r="F340" s="94" t="str">
        <f>+VLOOKUP(B340,CHOE!B335:F335,5,0)</f>
        <v>Acuisition of assets</v>
      </c>
      <c r="G340" s="94" t="str">
        <f>+VLOOKUP(B340,CHOE!B335:G484,6,0)</f>
        <v>Acuisition of assets</v>
      </c>
      <c r="H340" s="96">
        <v>514081.2</v>
      </c>
      <c r="I340" s="96">
        <v>0</v>
      </c>
      <c r="J340" s="96">
        <v>19989.2</v>
      </c>
      <c r="K340" s="96">
        <v>360010</v>
      </c>
      <c r="L340" s="96">
        <v>174060.4</v>
      </c>
      <c r="M340" s="98">
        <v>0</v>
      </c>
      <c r="N340" s="99">
        <f t="shared" si="14"/>
        <v>514081.2</v>
      </c>
      <c r="O340" s="100">
        <f t="shared" si="15"/>
        <v>174060.4</v>
      </c>
    </row>
    <row r="341" spans="2:15" s="112" customFormat="1" ht="12" x14ac:dyDescent="0.25">
      <c r="B341" s="90" t="s">
        <v>407</v>
      </c>
      <c r="C341" s="82" t="s">
        <v>254</v>
      </c>
      <c r="D341" s="93" t="str">
        <f>+VLOOKUP(B341,CHOE!B336:D485,3,0)</f>
        <v>a</v>
      </c>
      <c r="E341" s="94" t="str">
        <f>+VLOOKUP(B341,CHOE!B336:E485,4,0)</f>
        <v>Non-Current Assets</v>
      </c>
      <c r="F341" s="94" t="str">
        <f>+VLOOKUP(B341,CHOE!B336:F336,5,0)</f>
        <v>Machines purchased by project</v>
      </c>
      <c r="G341" s="94" t="str">
        <f>+VLOOKUP(B341,CHOE!B336:G485,6,0)</f>
        <v>Machines purchased by project</v>
      </c>
      <c r="H341" s="96">
        <v>1584558.39</v>
      </c>
      <c r="I341" s="96">
        <v>0</v>
      </c>
      <c r="J341" s="96">
        <v>42624.21</v>
      </c>
      <c r="K341" s="96">
        <v>0</v>
      </c>
      <c r="L341" s="96">
        <v>1627182.6</v>
      </c>
      <c r="M341" s="98">
        <v>0</v>
      </c>
      <c r="N341" s="99">
        <f t="shared" si="14"/>
        <v>1584558.39</v>
      </c>
      <c r="O341" s="100">
        <f t="shared" si="15"/>
        <v>1627182.6</v>
      </c>
    </row>
    <row r="342" spans="2:15" s="112" customFormat="1" ht="12" x14ac:dyDescent="0.25">
      <c r="B342" s="90" t="s">
        <v>408</v>
      </c>
      <c r="C342" s="82" t="s">
        <v>255</v>
      </c>
      <c r="D342" s="93" t="str">
        <f>+VLOOKUP(B342,CHOE!B337:D486,3,0)</f>
        <v>a</v>
      </c>
      <c r="E342" s="94" t="str">
        <f>+VLOOKUP(B342,CHOE!B337:E486,4,0)</f>
        <v>Non-Current Assets</v>
      </c>
      <c r="F342" s="94" t="str">
        <f>+VLOOKUP(B342,CHOE!B337:F337,5,0)</f>
        <v>Machines purchased by project</v>
      </c>
      <c r="G342" s="94" t="str">
        <f>+VLOOKUP(B342,CHOE!B337:G486,6,0)</f>
        <v>Machines purchased by project</v>
      </c>
      <c r="H342" s="96">
        <v>379854</v>
      </c>
      <c r="I342" s="96">
        <v>0</v>
      </c>
      <c r="J342" s="96">
        <v>0</v>
      </c>
      <c r="K342" s="96">
        <v>0</v>
      </c>
      <c r="L342" s="96">
        <v>379854</v>
      </c>
      <c r="M342" s="98">
        <v>0</v>
      </c>
      <c r="N342" s="99">
        <f t="shared" si="14"/>
        <v>379854</v>
      </c>
      <c r="O342" s="100">
        <f t="shared" si="15"/>
        <v>379854</v>
      </c>
    </row>
    <row r="343" spans="2:15" s="112" customFormat="1" ht="12" x14ac:dyDescent="0.25">
      <c r="B343" s="90" t="s">
        <v>409</v>
      </c>
      <c r="C343" s="82" t="s">
        <v>227</v>
      </c>
      <c r="D343" s="93" t="str">
        <f>+VLOOKUP(B343,CHOE!B338:D487,3,0)</f>
        <v>a</v>
      </c>
      <c r="E343" s="94" t="str">
        <f>+VLOOKUP(B343,CHOE!B338:E487,4,0)</f>
        <v>Non-Current Assets</v>
      </c>
      <c r="F343" s="94" t="str">
        <f>+VLOOKUP(B343,CHOE!B338:F338,5,0)</f>
        <v>Machines purchased by project</v>
      </c>
      <c r="G343" s="94" t="str">
        <f>+VLOOKUP(B343,CHOE!B338:G487,6,0)</f>
        <v>Machines purchased by project</v>
      </c>
      <c r="H343" s="96">
        <v>1608311</v>
      </c>
      <c r="I343" s="96">
        <v>0</v>
      </c>
      <c r="J343" s="96">
        <v>0</v>
      </c>
      <c r="K343" s="96">
        <v>0</v>
      </c>
      <c r="L343" s="96">
        <v>1608311</v>
      </c>
      <c r="M343" s="98">
        <v>0</v>
      </c>
      <c r="N343" s="99">
        <f t="shared" si="14"/>
        <v>1608311</v>
      </c>
      <c r="O343" s="100">
        <f t="shared" si="15"/>
        <v>1608311</v>
      </c>
    </row>
    <row r="344" spans="2:15" s="112" customFormat="1" ht="12" x14ac:dyDescent="0.25">
      <c r="B344" s="90" t="s">
        <v>410</v>
      </c>
      <c r="C344" s="82" t="s">
        <v>228</v>
      </c>
      <c r="D344" s="93" t="str">
        <f>+VLOOKUP(B344,CHOE!B339:D488,3,0)</f>
        <v>a</v>
      </c>
      <c r="E344" s="94" t="str">
        <f>+VLOOKUP(B344,CHOE!B339:E488,4,0)</f>
        <v>Non-Current Assets</v>
      </c>
      <c r="F344" s="94" t="str">
        <f>+VLOOKUP(B344,CHOE!B339:F339,5,0)</f>
        <v>Machines purchased by project</v>
      </c>
      <c r="G344" s="94" t="str">
        <f>+VLOOKUP(B344,CHOE!B339:G488,6,0)</f>
        <v>Machines purchased by project</v>
      </c>
      <c r="H344" s="96">
        <v>0</v>
      </c>
      <c r="I344" s="96">
        <v>0</v>
      </c>
      <c r="J344" s="96">
        <v>0</v>
      </c>
      <c r="K344" s="96">
        <v>0</v>
      </c>
      <c r="L344" s="96">
        <v>0</v>
      </c>
      <c r="M344" s="98">
        <v>0</v>
      </c>
      <c r="N344" s="99">
        <f t="shared" si="14"/>
        <v>0</v>
      </c>
      <c r="O344" s="100">
        <f t="shared" si="15"/>
        <v>0</v>
      </c>
    </row>
    <row r="345" spans="2:15" ht="12" x14ac:dyDescent="0.25">
      <c r="B345" s="90" t="s">
        <v>256</v>
      </c>
      <c r="C345" s="82" t="s">
        <v>257</v>
      </c>
      <c r="D345" s="93" t="str">
        <f>+VLOOKUP(B345,CHOE!B340:D489,3,0)</f>
        <v>a</v>
      </c>
      <c r="E345" s="94" t="str">
        <f>+VLOOKUP(B345,CHOE!B340:E489,4,0)</f>
        <v>Non-Current Assets</v>
      </c>
      <c r="F345" s="94" t="str">
        <f>+VLOOKUP(B345,CHOE!B340:F340,5,0)</f>
        <v>Intangible assets</v>
      </c>
      <c r="G345" s="94" t="str">
        <f>+VLOOKUP(B345,CHOE!B340:G489,6,0)</f>
        <v>Software</v>
      </c>
      <c r="H345" s="96">
        <v>46568.9</v>
      </c>
      <c r="I345" s="96">
        <v>0</v>
      </c>
      <c r="J345" s="96">
        <v>0</v>
      </c>
      <c r="K345" s="96">
        <v>0</v>
      </c>
      <c r="L345" s="96">
        <v>46568.9</v>
      </c>
      <c r="M345" s="98">
        <v>0</v>
      </c>
      <c r="N345" s="99">
        <f t="shared" si="14"/>
        <v>46568.9</v>
      </c>
      <c r="O345" s="100">
        <f t="shared" si="15"/>
        <v>46568.9</v>
      </c>
    </row>
    <row r="346" spans="2:15" ht="12" x14ac:dyDescent="0.25">
      <c r="B346" s="90" t="s">
        <v>411</v>
      </c>
      <c r="C346" s="82" t="s">
        <v>258</v>
      </c>
      <c r="D346" s="93" t="str">
        <f>+VLOOKUP(B346,CHOE!B341:D490,3,0)</f>
        <v>a</v>
      </c>
      <c r="E346" s="94" t="str">
        <f>+VLOOKUP(B346,CHOE!B341:E490,4,0)</f>
        <v>Non-Current Assets</v>
      </c>
      <c r="F346" s="94" t="str">
        <f>+VLOOKUP(B346,CHOE!B341:F341,5,0)</f>
        <v>Financial assets</v>
      </c>
      <c r="G346" s="94" t="str">
        <f>+VLOOKUP(B346,CHOE!B341:G490,6,0)</f>
        <v>Granted loans</v>
      </c>
      <c r="H346" s="96">
        <v>0</v>
      </c>
      <c r="I346" s="96">
        <v>0</v>
      </c>
      <c r="J346" s="96">
        <v>0</v>
      </c>
      <c r="K346" s="96">
        <v>0</v>
      </c>
      <c r="L346" s="96">
        <v>0</v>
      </c>
      <c r="M346" s="98">
        <v>0</v>
      </c>
      <c r="N346" s="99">
        <f t="shared" si="14"/>
        <v>0</v>
      </c>
      <c r="O346" s="100">
        <f t="shared" si="15"/>
        <v>0</v>
      </c>
    </row>
    <row r="347" spans="2:15" ht="12" x14ac:dyDescent="0.25">
      <c r="B347" s="90" t="s">
        <v>412</v>
      </c>
      <c r="C347" s="82" t="s">
        <v>259</v>
      </c>
      <c r="D347" s="93" t="str">
        <f>+VLOOKUP(B347,CHOE!B342:D491,3,0)</f>
        <v>a</v>
      </c>
      <c r="E347" s="94" t="str">
        <f>+VLOOKUP(B347,CHOE!B342:E491,4,0)</f>
        <v>Non-Current Assets</v>
      </c>
      <c r="F347" s="94" t="str">
        <f>+VLOOKUP(B347,CHOE!B342:F342,5,0)</f>
        <v>Depreciation of tangible asstes</v>
      </c>
      <c r="G347" s="94" t="str">
        <f>+VLOOKUP(B347,CHOE!B342:G491,6,0)</f>
        <v>Depreciation of 203</v>
      </c>
      <c r="H347" s="96">
        <v>0</v>
      </c>
      <c r="I347" s="96">
        <v>274972.45</v>
      </c>
      <c r="J347" s="96">
        <v>0</v>
      </c>
      <c r="K347" s="96">
        <v>11715.1</v>
      </c>
      <c r="L347" s="96">
        <v>0</v>
      </c>
      <c r="M347" s="98">
        <v>286687.55</v>
      </c>
      <c r="N347" s="99">
        <f t="shared" si="14"/>
        <v>-274972.45</v>
      </c>
      <c r="O347" s="100">
        <f t="shared" si="15"/>
        <v>-286687.55</v>
      </c>
    </row>
    <row r="348" spans="2:15" ht="12" x14ac:dyDescent="0.25">
      <c r="B348" s="90" t="s">
        <v>413</v>
      </c>
      <c r="C348" s="82" t="s">
        <v>260</v>
      </c>
      <c r="D348" s="93" t="str">
        <f>+VLOOKUP(B348,CHOE!B343:D492,3,0)</f>
        <v>a</v>
      </c>
      <c r="E348" s="94" t="str">
        <f>+VLOOKUP(B348,CHOE!B343:E492,4,0)</f>
        <v>Non-Current Assets</v>
      </c>
      <c r="F348" s="94" t="str">
        <f>+VLOOKUP(B348,CHOE!B343:F343,5,0)</f>
        <v>Depreciation of tangible asstes</v>
      </c>
      <c r="G348" s="94" t="str">
        <f>+VLOOKUP(B348,CHOE!B343:G492,6,0)</f>
        <v>Depreciation of 204</v>
      </c>
      <c r="H348" s="96">
        <v>0</v>
      </c>
      <c r="I348" s="96">
        <v>3500483.03</v>
      </c>
      <c r="J348" s="96">
        <v>0</v>
      </c>
      <c r="K348" s="96">
        <v>393239.46</v>
      </c>
      <c r="L348" s="96">
        <v>0</v>
      </c>
      <c r="M348" s="98">
        <v>3893722.49</v>
      </c>
      <c r="N348" s="99">
        <f t="shared" si="14"/>
        <v>-3500483.03</v>
      </c>
      <c r="O348" s="100">
        <f t="shared" si="15"/>
        <v>-3893722.49</v>
      </c>
    </row>
    <row r="349" spans="2:15" ht="12" x14ac:dyDescent="0.25">
      <c r="B349" s="90" t="s">
        <v>414</v>
      </c>
      <c r="C349" s="82" t="s">
        <v>261</v>
      </c>
      <c r="D349" s="93" t="str">
        <f>+VLOOKUP(B349,CHOE!B344:D493,3,0)</f>
        <v>a</v>
      </c>
      <c r="E349" s="94" t="str">
        <f>+VLOOKUP(B349,CHOE!B344:E493,4,0)</f>
        <v>Non-Current Assets</v>
      </c>
      <c r="F349" s="94" t="str">
        <f>+VLOOKUP(B349,CHOE!B344:F344,5,0)</f>
        <v>Depreciation of tangible asstes</v>
      </c>
      <c r="G349" s="94" t="str">
        <f>+VLOOKUP(B349,CHOE!B344:G493,6,0)</f>
        <v>Depreciation of 205</v>
      </c>
      <c r="H349" s="96">
        <v>0</v>
      </c>
      <c r="I349" s="96">
        <v>113000.02</v>
      </c>
      <c r="J349" s="96">
        <v>0</v>
      </c>
      <c r="K349" s="96">
        <v>4889.58</v>
      </c>
      <c r="L349" s="96">
        <v>0</v>
      </c>
      <c r="M349" s="98">
        <v>117889.60000000001</v>
      </c>
      <c r="N349" s="99">
        <f t="shared" si="14"/>
        <v>-113000.02</v>
      </c>
      <c r="O349" s="100">
        <f t="shared" si="15"/>
        <v>-117889.60000000001</v>
      </c>
    </row>
    <row r="350" spans="2:15" ht="12" x14ac:dyDescent="0.25">
      <c r="B350" s="90" t="s">
        <v>415</v>
      </c>
      <c r="C350" s="82" t="s">
        <v>262</v>
      </c>
      <c r="D350" s="93" t="str">
        <f>+VLOOKUP(B350,CHOE!B345:D494,3,0)</f>
        <v>a</v>
      </c>
      <c r="E350" s="94" t="str">
        <f>+VLOOKUP(B350,CHOE!B345:E494,4,0)</f>
        <v>Non-Current Assets</v>
      </c>
      <c r="F350" s="94" t="str">
        <f>+VLOOKUP(B350,CHOE!B345:F345,5,0)</f>
        <v>Depreciation of tangible asstes</v>
      </c>
      <c r="G350" s="94" t="str">
        <f>+VLOOKUP(B350,CHOE!B345:G494,6,0)</f>
        <v>Depreciation of 206</v>
      </c>
      <c r="H350" s="96">
        <v>0</v>
      </c>
      <c r="I350" s="96">
        <v>378690.13</v>
      </c>
      <c r="J350" s="96">
        <v>0</v>
      </c>
      <c r="K350" s="96">
        <v>63870.73</v>
      </c>
      <c r="L350" s="96">
        <v>0</v>
      </c>
      <c r="M350" s="98">
        <v>442560.86</v>
      </c>
      <c r="N350" s="99">
        <f t="shared" si="14"/>
        <v>-378690.13</v>
      </c>
      <c r="O350" s="100">
        <f t="shared" si="15"/>
        <v>-442560.86</v>
      </c>
    </row>
    <row r="351" spans="2:15" ht="12" x14ac:dyDescent="0.25">
      <c r="B351" s="90" t="s">
        <v>416</v>
      </c>
      <c r="C351" s="82" t="s">
        <v>254</v>
      </c>
      <c r="D351" s="93" t="str">
        <f>+VLOOKUP(B351,CHOE!B346:D495,3,0)</f>
        <v>a</v>
      </c>
      <c r="E351" s="94" t="str">
        <f>+VLOOKUP(B351,CHOE!B346:E495,4,0)</f>
        <v>Non-Current Assets</v>
      </c>
      <c r="F351" s="94" t="str">
        <f>+VLOOKUP(B351,CHOE!B346:F346,5,0)</f>
        <v>Depreciation of tangible asstes</v>
      </c>
      <c r="G351" s="94" t="str">
        <f>+VLOOKUP(B351,CHOE!B346:G495,6,0)</f>
        <v>Depreciation of asstes by project</v>
      </c>
      <c r="H351" s="96">
        <v>0</v>
      </c>
      <c r="I351" s="96">
        <v>1249560.92</v>
      </c>
      <c r="J351" s="96">
        <v>0</v>
      </c>
      <c r="K351" s="96">
        <v>365744.35</v>
      </c>
      <c r="L351" s="96">
        <v>0</v>
      </c>
      <c r="M351" s="98">
        <v>1615305.27</v>
      </c>
      <c r="N351" s="99">
        <f t="shared" si="14"/>
        <v>-1249560.92</v>
      </c>
      <c r="O351" s="100">
        <f t="shared" si="15"/>
        <v>-1615305.27</v>
      </c>
    </row>
    <row r="352" spans="2:15" ht="12" x14ac:dyDescent="0.25">
      <c r="B352" s="90" t="s">
        <v>417</v>
      </c>
      <c r="C352" s="82" t="s">
        <v>263</v>
      </c>
      <c r="D352" s="93" t="str">
        <f>+VLOOKUP(B352,CHOE!B347:D496,3,0)</f>
        <v>a</v>
      </c>
      <c r="E352" s="94" t="str">
        <f>+VLOOKUP(B352,CHOE!B347:E496,4,0)</f>
        <v>Non-Current Assets</v>
      </c>
      <c r="F352" s="94" t="str">
        <f>+VLOOKUP(B352,CHOE!B347:F347,5,0)</f>
        <v>Depreciation of intangible asstes</v>
      </c>
      <c r="G352" s="94" t="str">
        <f>+VLOOKUP(B352,CHOE!B347:G496,6,0)</f>
        <v>Depreciation of intangible asstes</v>
      </c>
      <c r="H352" s="96">
        <v>0</v>
      </c>
      <c r="I352" s="96">
        <v>46568.9</v>
      </c>
      <c r="J352" s="96">
        <v>0</v>
      </c>
      <c r="K352" s="96">
        <v>0</v>
      </c>
      <c r="L352" s="96">
        <v>0</v>
      </c>
      <c r="M352" s="98">
        <v>46568.9</v>
      </c>
      <c r="N352" s="99">
        <f t="shared" si="14"/>
        <v>-46568.9</v>
      </c>
      <c r="O352" s="100">
        <f t="shared" si="15"/>
        <v>-46568.9</v>
      </c>
    </row>
    <row r="353" spans="2:15" ht="12" x14ac:dyDescent="0.25">
      <c r="B353" s="90" t="s">
        <v>418</v>
      </c>
      <c r="C353" s="82" t="s">
        <v>264</v>
      </c>
      <c r="D353" s="93" t="str">
        <f>+VLOOKUP(B353,CHOE!B348:D497,3,0)</f>
        <v>a</v>
      </c>
      <c r="E353" s="94" t="str">
        <f>+VLOOKUP(B353,CHOE!B348:E497,4,0)</f>
        <v>Currents Assets</v>
      </c>
      <c r="F353" s="94" t="str">
        <f>+VLOOKUP(B353,CHOE!B348:F348,5,0)</f>
        <v>Inventrories</v>
      </c>
      <c r="G353" s="94" t="str">
        <f>+VLOOKUP(B353,CHOE!B348:G497,6,0)</f>
        <v>Inventrories</v>
      </c>
      <c r="H353" s="96">
        <v>4328193.49</v>
      </c>
      <c r="I353" s="96">
        <v>0</v>
      </c>
      <c r="J353" s="96">
        <v>6624360.3399999999</v>
      </c>
      <c r="K353" s="96">
        <v>7100149.5899999999</v>
      </c>
      <c r="L353" s="96">
        <v>3852404.24</v>
      </c>
      <c r="M353" s="98">
        <v>0</v>
      </c>
      <c r="N353" s="99">
        <f t="shared" si="14"/>
        <v>4328193.49</v>
      </c>
      <c r="O353" s="100">
        <f t="shared" si="15"/>
        <v>3852404.24</v>
      </c>
    </row>
    <row r="354" spans="2:15" ht="12" x14ac:dyDescent="0.25">
      <c r="B354" s="90" t="s">
        <v>418</v>
      </c>
      <c r="C354" s="82" t="s">
        <v>265</v>
      </c>
      <c r="D354" s="93" t="str">
        <f>+VLOOKUP(B354,CHOE!B349:D498,3,0)</f>
        <v>a</v>
      </c>
      <c r="E354" s="94" t="str">
        <f>+VLOOKUP(B354,CHOE!B349:E498,4,0)</f>
        <v>Currents Assets</v>
      </c>
      <c r="F354" s="94" t="str">
        <f>+VLOOKUP(B354,CHOE!B349:F349,5,0)</f>
        <v>Inventrories</v>
      </c>
      <c r="G354" s="94" t="str">
        <f>+VLOOKUP(B354,CHOE!B349:G498,6,0)</f>
        <v>Inventrories</v>
      </c>
      <c r="H354" s="96">
        <v>2012193.42</v>
      </c>
      <c r="I354" s="96">
        <v>0</v>
      </c>
      <c r="J354" s="96">
        <v>4025821.67</v>
      </c>
      <c r="K354" s="96">
        <v>4181494.62</v>
      </c>
      <c r="L354" s="96">
        <v>1856520.47</v>
      </c>
      <c r="M354" s="98">
        <v>0</v>
      </c>
      <c r="N354" s="99">
        <f t="shared" si="14"/>
        <v>2012193.42</v>
      </c>
      <c r="O354" s="100">
        <f t="shared" si="15"/>
        <v>1856520.47</v>
      </c>
    </row>
    <row r="355" spans="2:15" ht="12" x14ac:dyDescent="0.25">
      <c r="B355" s="90" t="s">
        <v>266</v>
      </c>
      <c r="C355" s="82" t="s">
        <v>267</v>
      </c>
      <c r="D355" s="93" t="str">
        <f>+VLOOKUP(B355,CHOE!B350:D499,3,0)</f>
        <v>a</v>
      </c>
      <c r="E355" s="94" t="str">
        <f>+VLOOKUP(B355,CHOE!B350:E499,4,0)</f>
        <v>Currents Assets</v>
      </c>
      <c r="F355" s="94" t="str">
        <f>+VLOOKUP(B355,CHOE!B350:F350,5,0)</f>
        <v>Production</v>
      </c>
      <c r="G355" s="94" t="str">
        <f>+VLOOKUP(B355,CHOE!B350:G499,6,0)</f>
        <v>Production</v>
      </c>
      <c r="H355" s="96">
        <v>0</v>
      </c>
      <c r="I355" s="96">
        <v>0</v>
      </c>
      <c r="J355" s="96">
        <v>11786074.4</v>
      </c>
      <c r="K355" s="96">
        <v>11786074.4</v>
      </c>
      <c r="L355" s="96">
        <v>0</v>
      </c>
      <c r="M355" s="98">
        <v>0</v>
      </c>
      <c r="N355" s="99">
        <f t="shared" si="14"/>
        <v>0</v>
      </c>
      <c r="O355" s="100">
        <f t="shared" si="15"/>
        <v>0</v>
      </c>
    </row>
    <row r="356" spans="2:15" ht="12" x14ac:dyDescent="0.25">
      <c r="B356" s="90" t="s">
        <v>268</v>
      </c>
      <c r="C356" s="82" t="s">
        <v>269</v>
      </c>
      <c r="D356" s="93" t="str">
        <f>+VLOOKUP(B356,CHOE!B351:D500,3,0)</f>
        <v>p</v>
      </c>
      <c r="E356" s="94" t="str">
        <f>+VLOOKUP(B356,CHOE!B351:E500,4,0)</f>
        <v>Current liablilities</v>
      </c>
      <c r="F356" s="94" t="str">
        <f>+VLOOKUP(B356,CHOE!B351:F351,5,0)</f>
        <v>Trade payables</v>
      </c>
      <c r="G356" s="94" t="str">
        <f>+VLOOKUP(B356,CHOE!B351:G500,6,0)</f>
        <v>Trade payables</v>
      </c>
      <c r="H356" s="96">
        <v>0</v>
      </c>
      <c r="I356" s="96">
        <v>2544286.1800000002</v>
      </c>
      <c r="J356" s="96">
        <v>11425364.960000001</v>
      </c>
      <c r="K356" s="96">
        <v>10233934.57</v>
      </c>
      <c r="L356" s="96">
        <v>0</v>
      </c>
      <c r="M356" s="98">
        <v>1352855.79</v>
      </c>
      <c r="N356" s="99">
        <f t="shared" si="14"/>
        <v>-2544286.1800000002</v>
      </c>
      <c r="O356" s="100">
        <f t="shared" si="15"/>
        <v>-1352855.79</v>
      </c>
    </row>
    <row r="357" spans="2:15" ht="12" x14ac:dyDescent="0.25">
      <c r="B357" s="90" t="s">
        <v>270</v>
      </c>
      <c r="C357" s="82" t="s">
        <v>271</v>
      </c>
      <c r="D357" s="93" t="str">
        <f>+VLOOKUP(B357,CHOE!B352:D501,3,0)</f>
        <v>a</v>
      </c>
      <c r="E357" s="94" t="str">
        <f>+VLOOKUP(B357,CHOE!B352:E501,4,0)</f>
        <v>Currents Assets</v>
      </c>
      <c r="F357" s="94" t="str">
        <f>+VLOOKUP(B357,CHOE!B352:F352,5,0)</f>
        <v>Advances to suppliers</v>
      </c>
      <c r="G357" s="94" t="str">
        <f>+VLOOKUP(B357,CHOE!B352:G501,6,0)</f>
        <v>Advances to suppliers</v>
      </c>
      <c r="H357" s="96">
        <v>32004.55</v>
      </c>
      <c r="I357" s="96">
        <v>0</v>
      </c>
      <c r="J357" s="96">
        <v>152339.93</v>
      </c>
      <c r="K357" s="96">
        <v>166612.21</v>
      </c>
      <c r="L357" s="96">
        <v>17732.27</v>
      </c>
      <c r="M357" s="98">
        <v>0</v>
      </c>
      <c r="N357" s="99">
        <f t="shared" si="14"/>
        <v>32004.55</v>
      </c>
      <c r="O357" s="100">
        <f t="shared" si="15"/>
        <v>17732.27</v>
      </c>
    </row>
    <row r="358" spans="2:15" ht="12" x14ac:dyDescent="0.25">
      <c r="B358" s="104" t="s">
        <v>419</v>
      </c>
      <c r="C358" s="86" t="s">
        <v>255</v>
      </c>
      <c r="D358" s="93" t="str">
        <f>+VLOOKUP(B358,CHOE!B353:D502,3,0)</f>
        <v>p</v>
      </c>
      <c r="E358" s="94" t="str">
        <f>+VLOOKUP(B358,CHOE!B353:E502,4,0)</f>
        <v>Current liablilities</v>
      </c>
      <c r="F358" s="94" t="str">
        <f>+VLOOKUP(B358,CHOE!B353:F353,5,0)</f>
        <v>Project suppliers</v>
      </c>
      <c r="G358" s="94" t="str">
        <f>+VLOOKUP(B358,CHOE!B353:G502,6,0)</f>
        <v>Project suppliers</v>
      </c>
      <c r="H358" s="96">
        <v>0</v>
      </c>
      <c r="I358" s="96">
        <v>0</v>
      </c>
      <c r="J358" s="96">
        <v>0</v>
      </c>
      <c r="K358" s="96">
        <v>0</v>
      </c>
      <c r="L358" s="96">
        <v>0</v>
      </c>
      <c r="M358" s="98">
        <v>0</v>
      </c>
      <c r="N358" s="113">
        <f t="shared" si="14"/>
        <v>0</v>
      </c>
      <c r="O358" s="114">
        <f t="shared" si="15"/>
        <v>0</v>
      </c>
    </row>
    <row r="359" spans="2:15" ht="12" x14ac:dyDescent="0.25">
      <c r="B359" s="104" t="s">
        <v>420</v>
      </c>
      <c r="C359" s="86" t="s">
        <v>254</v>
      </c>
      <c r="D359" s="93" t="str">
        <f>+VLOOKUP(B359,CHOE!B354:D503,3,0)</f>
        <v>p</v>
      </c>
      <c r="E359" s="94" t="str">
        <f>+VLOOKUP(B359,CHOE!B354:E503,4,0)</f>
        <v>Current liablilities</v>
      </c>
      <c r="F359" s="94" t="str">
        <f>+VLOOKUP(B359,CHOE!B354:F354,5,0)</f>
        <v>Project suppliers</v>
      </c>
      <c r="G359" s="94" t="str">
        <f>+VLOOKUP(B359,CHOE!B354:G503,6,0)</f>
        <v>Project suppliers</v>
      </c>
      <c r="H359" s="96">
        <v>0</v>
      </c>
      <c r="I359" s="96">
        <v>0</v>
      </c>
      <c r="J359" s="96">
        <v>0</v>
      </c>
      <c r="K359" s="96">
        <v>0</v>
      </c>
      <c r="L359" s="96">
        <v>0</v>
      </c>
      <c r="M359" s="98">
        <v>0</v>
      </c>
      <c r="N359" s="113">
        <f t="shared" si="14"/>
        <v>0</v>
      </c>
      <c r="O359" s="114">
        <f t="shared" si="15"/>
        <v>0</v>
      </c>
    </row>
    <row r="360" spans="2:15" ht="12" x14ac:dyDescent="0.25">
      <c r="B360" s="104" t="s">
        <v>421</v>
      </c>
      <c r="C360" s="86" t="s">
        <v>272</v>
      </c>
      <c r="D360" s="93" t="str">
        <f>+VLOOKUP(B360,CHOE!B355:D504,3,0)</f>
        <v>p</v>
      </c>
      <c r="E360" s="94" t="str">
        <f>+VLOOKUP(B360,CHOE!B355:E504,4,0)</f>
        <v>Current liablilities</v>
      </c>
      <c r="F360" s="94" t="str">
        <f>+VLOOKUP(B360,CHOE!B355:F355,5,0)</f>
        <v>Project suppliers</v>
      </c>
      <c r="G360" s="94" t="str">
        <f>+VLOOKUP(B360,CHOE!B355:G504,6,0)</f>
        <v>Project suppliers</v>
      </c>
      <c r="H360" s="96">
        <v>0</v>
      </c>
      <c r="I360" s="96">
        <v>0</v>
      </c>
      <c r="J360" s="96">
        <v>0</v>
      </c>
      <c r="K360" s="96">
        <v>0</v>
      </c>
      <c r="L360" s="96">
        <v>0</v>
      </c>
      <c r="M360" s="98">
        <v>0</v>
      </c>
      <c r="N360" s="113">
        <f t="shared" si="14"/>
        <v>0</v>
      </c>
      <c r="O360" s="114">
        <f t="shared" si="15"/>
        <v>0</v>
      </c>
    </row>
    <row r="361" spans="2:15" ht="12" x14ac:dyDescent="0.25">
      <c r="B361" s="104" t="s">
        <v>422</v>
      </c>
      <c r="C361" s="86" t="s">
        <v>273</v>
      </c>
      <c r="D361" s="93" t="str">
        <f>+VLOOKUP(B361,CHOE!B356:D505,3,0)</f>
        <v>p</v>
      </c>
      <c r="E361" s="94" t="str">
        <f>+VLOOKUP(B361,CHOE!B356:E505,4,0)</f>
        <v>Current liablilities</v>
      </c>
      <c r="F361" s="94" t="str">
        <f>+VLOOKUP(B361,CHOE!B356:F356,5,0)</f>
        <v>Project suppliers</v>
      </c>
      <c r="G361" s="94" t="str">
        <f>+VLOOKUP(B361,CHOE!B356:G505,6,0)</f>
        <v>Project suppliers</v>
      </c>
      <c r="H361" s="96">
        <v>0</v>
      </c>
      <c r="I361" s="96">
        <v>0</v>
      </c>
      <c r="J361" s="96">
        <v>0</v>
      </c>
      <c r="K361" s="96">
        <v>0</v>
      </c>
      <c r="L361" s="96">
        <v>0</v>
      </c>
      <c r="M361" s="98">
        <v>0</v>
      </c>
      <c r="N361" s="113">
        <f t="shared" si="14"/>
        <v>0</v>
      </c>
      <c r="O361" s="114">
        <f t="shared" si="15"/>
        <v>0</v>
      </c>
    </row>
    <row r="362" spans="2:15" ht="12" x14ac:dyDescent="0.25">
      <c r="B362" s="104" t="s">
        <v>423</v>
      </c>
      <c r="C362" s="86" t="s">
        <v>274</v>
      </c>
      <c r="D362" s="93" t="str">
        <f>+VLOOKUP(B362,CHOE!B357:D506,3,0)</f>
        <v>p</v>
      </c>
      <c r="E362" s="94" t="str">
        <f>+VLOOKUP(B362,CHOE!B357:E506,4,0)</f>
        <v>Current liablilities</v>
      </c>
      <c r="F362" s="94" t="str">
        <f>+VLOOKUP(B362,CHOE!B357:F357,5,0)</f>
        <v>Project suppliers</v>
      </c>
      <c r="G362" s="94" t="str">
        <f>+VLOOKUP(B362,CHOE!B357:G506,6,0)</f>
        <v>Project suppliers</v>
      </c>
      <c r="H362" s="96">
        <v>0</v>
      </c>
      <c r="I362" s="96">
        <v>0</v>
      </c>
      <c r="J362" s="96">
        <v>0</v>
      </c>
      <c r="K362" s="96">
        <v>0</v>
      </c>
      <c r="L362" s="96">
        <v>0</v>
      </c>
      <c r="M362" s="98">
        <v>0</v>
      </c>
      <c r="N362" s="113">
        <f t="shared" si="14"/>
        <v>0</v>
      </c>
      <c r="O362" s="114">
        <f t="shared" si="15"/>
        <v>0</v>
      </c>
    </row>
    <row r="363" spans="2:15" ht="12" x14ac:dyDescent="0.25">
      <c r="B363" s="104" t="s">
        <v>424</v>
      </c>
      <c r="C363" s="86" t="s">
        <v>275</v>
      </c>
      <c r="D363" s="93" t="str">
        <f>+VLOOKUP(B363,CHOE!B358:D507,3,0)</f>
        <v>p</v>
      </c>
      <c r="E363" s="94" t="str">
        <f>+VLOOKUP(B363,CHOE!B358:E507,4,0)</f>
        <v>Current liablilities</v>
      </c>
      <c r="F363" s="94" t="str">
        <f>+VLOOKUP(B363,CHOE!B358:F358,5,0)</f>
        <v>Project suppliers</v>
      </c>
      <c r="G363" s="94" t="str">
        <f>+VLOOKUP(B363,CHOE!B358:G507,6,0)</f>
        <v>Project suppliers</v>
      </c>
      <c r="H363" s="96">
        <v>0</v>
      </c>
      <c r="I363" s="96">
        <v>0</v>
      </c>
      <c r="J363" s="96">
        <v>0</v>
      </c>
      <c r="K363" s="96">
        <v>0</v>
      </c>
      <c r="L363" s="96">
        <v>0</v>
      </c>
      <c r="M363" s="98">
        <v>0</v>
      </c>
      <c r="N363" s="113">
        <f t="shared" si="14"/>
        <v>0</v>
      </c>
      <c r="O363" s="114">
        <f t="shared" si="15"/>
        <v>0</v>
      </c>
    </row>
    <row r="364" spans="2:15" ht="12" x14ac:dyDescent="0.25">
      <c r="B364" s="104" t="s">
        <v>425</v>
      </c>
      <c r="C364" s="86" t="s">
        <v>276</v>
      </c>
      <c r="D364" s="93" t="str">
        <f>+VLOOKUP(B364,CHOE!B359:D508,3,0)</f>
        <v>p</v>
      </c>
      <c r="E364" s="94" t="str">
        <f>+VLOOKUP(B364,CHOE!B359:E508,4,0)</f>
        <v>Current liablilities</v>
      </c>
      <c r="F364" s="94" t="str">
        <f>+VLOOKUP(B364,CHOE!B359:F359,5,0)</f>
        <v>Project suppliers</v>
      </c>
      <c r="G364" s="94" t="str">
        <f>+VLOOKUP(B364,CHOE!B359:G508,6,0)</f>
        <v>Project suppliers</v>
      </c>
      <c r="H364" s="96">
        <v>0</v>
      </c>
      <c r="I364" s="96">
        <v>0</v>
      </c>
      <c r="J364" s="96">
        <v>0</v>
      </c>
      <c r="K364" s="96">
        <v>0</v>
      </c>
      <c r="L364" s="96">
        <v>0</v>
      </c>
      <c r="M364" s="98">
        <v>0</v>
      </c>
      <c r="N364" s="113">
        <f t="shared" si="14"/>
        <v>0</v>
      </c>
      <c r="O364" s="114">
        <f t="shared" si="15"/>
        <v>0</v>
      </c>
    </row>
    <row r="365" spans="2:15" ht="12" x14ac:dyDescent="0.25">
      <c r="B365" s="104" t="s">
        <v>426</v>
      </c>
      <c r="C365" s="86" t="s">
        <v>277</v>
      </c>
      <c r="D365" s="93" t="str">
        <f>+VLOOKUP(B365,CHOE!B360:D509,3,0)</f>
        <v>p</v>
      </c>
      <c r="E365" s="94" t="str">
        <f>+VLOOKUP(B365,CHOE!B360:E509,4,0)</f>
        <v>Current liablilities</v>
      </c>
      <c r="F365" s="94" t="str">
        <f>+VLOOKUP(B365,CHOE!B360:F360,5,0)</f>
        <v>Project suppliers</v>
      </c>
      <c r="G365" s="94" t="str">
        <f>+VLOOKUP(B365,CHOE!B360:G509,6,0)</f>
        <v>Project suppliers</v>
      </c>
      <c r="H365" s="96">
        <v>0</v>
      </c>
      <c r="I365" s="96">
        <v>0</v>
      </c>
      <c r="J365" s="96">
        <v>401218.96</v>
      </c>
      <c r="K365" s="96">
        <v>401218.96</v>
      </c>
      <c r="L365" s="96">
        <v>0</v>
      </c>
      <c r="M365" s="98">
        <v>0</v>
      </c>
      <c r="N365" s="113">
        <f t="shared" si="14"/>
        <v>0</v>
      </c>
      <c r="O365" s="114">
        <f t="shared" si="15"/>
        <v>0</v>
      </c>
    </row>
    <row r="366" spans="2:15" ht="12" x14ac:dyDescent="0.25">
      <c r="B366" s="104" t="s">
        <v>427</v>
      </c>
      <c r="C366" s="86" t="s">
        <v>278</v>
      </c>
      <c r="D366" s="93" t="str">
        <f>+VLOOKUP(B366,CHOE!B361:D510,3,0)</f>
        <v>a</v>
      </c>
      <c r="E366" s="94" t="str">
        <f>+VLOOKUP(B366,CHOE!B361:E510,4,0)</f>
        <v>Currents Assets</v>
      </c>
      <c r="F366" s="94" t="str">
        <f>+VLOOKUP(B366,CHOE!B361:F361,5,0)</f>
        <v>Project advances</v>
      </c>
      <c r="G366" s="94" t="str">
        <f>+VLOOKUP(B366,CHOE!B361:G510,6,0)</f>
        <v>Project advances</v>
      </c>
      <c r="H366" s="96">
        <v>0</v>
      </c>
      <c r="I366" s="96">
        <v>0</v>
      </c>
      <c r="J366" s="96">
        <v>0</v>
      </c>
      <c r="K366" s="96">
        <v>0</v>
      </c>
      <c r="L366" s="96">
        <v>0</v>
      </c>
      <c r="M366" s="98">
        <v>0</v>
      </c>
      <c r="N366" s="107">
        <f t="shared" si="14"/>
        <v>0</v>
      </c>
      <c r="O366" s="108">
        <f t="shared" si="15"/>
        <v>0</v>
      </c>
    </row>
    <row r="367" spans="2:15" ht="12" x14ac:dyDescent="0.25">
      <c r="B367" s="104" t="s">
        <v>428</v>
      </c>
      <c r="C367" s="86" t="s">
        <v>279</v>
      </c>
      <c r="D367" s="93" t="str">
        <f>+VLOOKUP(B367,CHOE!B362:D511,3,0)</f>
        <v>a</v>
      </c>
      <c r="E367" s="94" t="str">
        <f>+VLOOKUP(B367,CHOE!B362:E511,4,0)</f>
        <v>Currents Assets</v>
      </c>
      <c r="F367" s="94" t="str">
        <f>+VLOOKUP(B367,CHOE!B362:F362,5,0)</f>
        <v>Project advances</v>
      </c>
      <c r="G367" s="94" t="str">
        <f>+VLOOKUP(B367,CHOE!B362:G511,6,0)</f>
        <v>Project advances</v>
      </c>
      <c r="H367" s="96">
        <v>0</v>
      </c>
      <c r="I367" s="96">
        <v>0</v>
      </c>
      <c r="J367" s="96">
        <v>0</v>
      </c>
      <c r="K367" s="96">
        <v>0</v>
      </c>
      <c r="L367" s="96">
        <v>0</v>
      </c>
      <c r="M367" s="98">
        <v>0</v>
      </c>
      <c r="N367" s="107">
        <f t="shared" si="14"/>
        <v>0</v>
      </c>
      <c r="O367" s="108">
        <f t="shared" si="15"/>
        <v>0</v>
      </c>
    </row>
    <row r="368" spans="2:15" ht="12" x14ac:dyDescent="0.25">
      <c r="B368" s="104" t="s">
        <v>429</v>
      </c>
      <c r="C368" s="86" t="s">
        <v>272</v>
      </c>
      <c r="D368" s="93" t="str">
        <f>+VLOOKUP(B368,CHOE!B363:D512,3,0)</f>
        <v>a</v>
      </c>
      <c r="E368" s="94" t="str">
        <f>+VLOOKUP(B368,CHOE!B363:E512,4,0)</f>
        <v>Currents Assets</v>
      </c>
      <c r="F368" s="94" t="str">
        <f>+VLOOKUP(B368,CHOE!B363:F363,5,0)</f>
        <v>Project advances</v>
      </c>
      <c r="G368" s="94" t="str">
        <f>+VLOOKUP(B368,CHOE!B363:G512,6,0)</f>
        <v>Project advances</v>
      </c>
      <c r="H368" s="96">
        <v>0</v>
      </c>
      <c r="I368" s="96">
        <v>0</v>
      </c>
      <c r="J368" s="96">
        <v>0</v>
      </c>
      <c r="K368" s="96">
        <v>0</v>
      </c>
      <c r="L368" s="96">
        <v>0</v>
      </c>
      <c r="M368" s="98">
        <v>0</v>
      </c>
      <c r="N368" s="107">
        <f t="shared" si="14"/>
        <v>0</v>
      </c>
      <c r="O368" s="108">
        <f t="shared" si="15"/>
        <v>0</v>
      </c>
    </row>
    <row r="369" spans="2:15" ht="12" x14ac:dyDescent="0.25">
      <c r="B369" s="104" t="s">
        <v>430</v>
      </c>
      <c r="C369" s="86" t="s">
        <v>273</v>
      </c>
      <c r="D369" s="93" t="str">
        <f>+VLOOKUP(B369,CHOE!B364:D513,3,0)</f>
        <v>a</v>
      </c>
      <c r="E369" s="94" t="str">
        <f>+VLOOKUP(B369,CHOE!B364:E513,4,0)</f>
        <v>Currents Assets</v>
      </c>
      <c r="F369" s="94" t="str">
        <f>+VLOOKUP(B369,CHOE!B364:F364,5,0)</f>
        <v>Project advances</v>
      </c>
      <c r="G369" s="94" t="str">
        <f>+VLOOKUP(B369,CHOE!B364:G513,6,0)</f>
        <v>Project advances</v>
      </c>
      <c r="H369" s="96">
        <v>0</v>
      </c>
      <c r="I369" s="96">
        <v>0</v>
      </c>
      <c r="J369" s="96">
        <v>0</v>
      </c>
      <c r="K369" s="96">
        <v>0</v>
      </c>
      <c r="L369" s="96">
        <v>0</v>
      </c>
      <c r="M369" s="98">
        <v>0</v>
      </c>
      <c r="N369" s="107">
        <f t="shared" si="14"/>
        <v>0</v>
      </c>
      <c r="O369" s="108">
        <f t="shared" si="15"/>
        <v>0</v>
      </c>
    </row>
    <row r="370" spans="2:15" ht="12" x14ac:dyDescent="0.25">
      <c r="B370" s="104" t="s">
        <v>431</v>
      </c>
      <c r="C370" s="86" t="s">
        <v>274</v>
      </c>
      <c r="D370" s="93" t="str">
        <f>+VLOOKUP(B370,CHOE!B365:D514,3,0)</f>
        <v>a</v>
      </c>
      <c r="E370" s="94" t="str">
        <f>+VLOOKUP(B370,CHOE!B365:E514,4,0)</f>
        <v>Currents Assets</v>
      </c>
      <c r="F370" s="94" t="str">
        <f>+VLOOKUP(B370,CHOE!B365:F365,5,0)</f>
        <v>Project advances</v>
      </c>
      <c r="G370" s="94" t="str">
        <f>+VLOOKUP(B370,CHOE!B365:G514,6,0)</f>
        <v>Project advances</v>
      </c>
      <c r="H370" s="96">
        <v>0</v>
      </c>
      <c r="I370" s="96">
        <v>0</v>
      </c>
      <c r="J370" s="96">
        <v>0</v>
      </c>
      <c r="K370" s="96">
        <v>0</v>
      </c>
      <c r="L370" s="96">
        <v>0</v>
      </c>
      <c r="M370" s="98">
        <v>0</v>
      </c>
      <c r="N370" s="107">
        <f t="shared" si="14"/>
        <v>0</v>
      </c>
      <c r="O370" s="108">
        <f t="shared" si="15"/>
        <v>0</v>
      </c>
    </row>
    <row r="371" spans="2:15" ht="12" x14ac:dyDescent="0.25">
      <c r="B371" s="104" t="s">
        <v>432</v>
      </c>
      <c r="C371" s="86" t="s">
        <v>275</v>
      </c>
      <c r="D371" s="93" t="str">
        <f>+VLOOKUP(B371,CHOE!B366:D515,3,0)</f>
        <v>a</v>
      </c>
      <c r="E371" s="94" t="str">
        <f>+VLOOKUP(B371,CHOE!B366:E515,4,0)</f>
        <v>Currents Assets</v>
      </c>
      <c r="F371" s="94" t="str">
        <f>+VLOOKUP(B371,CHOE!B366:F366,5,0)</f>
        <v>Project advances</v>
      </c>
      <c r="G371" s="94" t="str">
        <f>+VLOOKUP(B371,CHOE!B366:G515,6,0)</f>
        <v>Project advances</v>
      </c>
      <c r="H371" s="96">
        <v>0</v>
      </c>
      <c r="I371" s="96">
        <v>0</v>
      </c>
      <c r="J371" s="96">
        <v>0</v>
      </c>
      <c r="K371" s="96">
        <v>0</v>
      </c>
      <c r="L371" s="96">
        <v>0</v>
      </c>
      <c r="M371" s="98">
        <v>0</v>
      </c>
      <c r="N371" s="107">
        <f t="shared" si="14"/>
        <v>0</v>
      </c>
      <c r="O371" s="108">
        <f t="shared" si="15"/>
        <v>0</v>
      </c>
    </row>
    <row r="372" spans="2:15" ht="12" x14ac:dyDescent="0.25">
      <c r="B372" s="104" t="s">
        <v>433</v>
      </c>
      <c r="C372" s="86" t="s">
        <v>276</v>
      </c>
      <c r="D372" s="93" t="str">
        <f>+VLOOKUP(B372,CHOE!B367:D516,3,0)</f>
        <v>a</v>
      </c>
      <c r="E372" s="94" t="str">
        <f>+VLOOKUP(B372,CHOE!B367:E516,4,0)</f>
        <v>Currents Assets</v>
      </c>
      <c r="F372" s="94" t="str">
        <f>+VLOOKUP(B372,CHOE!B367:F367,5,0)</f>
        <v>Project advances</v>
      </c>
      <c r="G372" s="94" t="str">
        <f>+VLOOKUP(B372,CHOE!B367:G516,6,0)</f>
        <v>Project advances</v>
      </c>
      <c r="H372" s="96">
        <v>0</v>
      </c>
      <c r="I372" s="96">
        <v>0</v>
      </c>
      <c r="J372" s="96">
        <v>0</v>
      </c>
      <c r="K372" s="96">
        <v>0</v>
      </c>
      <c r="L372" s="96">
        <v>0</v>
      </c>
      <c r="M372" s="98">
        <v>0</v>
      </c>
      <c r="N372" s="107">
        <f t="shared" si="14"/>
        <v>0</v>
      </c>
      <c r="O372" s="108">
        <f t="shared" si="15"/>
        <v>0</v>
      </c>
    </row>
    <row r="373" spans="2:15" ht="12" x14ac:dyDescent="0.25">
      <c r="B373" s="104" t="s">
        <v>434</v>
      </c>
      <c r="C373" s="86" t="s">
        <v>277</v>
      </c>
      <c r="D373" s="93" t="str">
        <f>+VLOOKUP(B373,CHOE!B368:D517,3,0)</f>
        <v>a</v>
      </c>
      <c r="E373" s="94" t="str">
        <f>+VLOOKUP(B373,CHOE!B368:E517,4,0)</f>
        <v>Currents Assets</v>
      </c>
      <c r="F373" s="94" t="str">
        <f>+VLOOKUP(B373,CHOE!B368:F368,5,0)</f>
        <v>Project advances</v>
      </c>
      <c r="G373" s="94" t="str">
        <f>+VLOOKUP(B373,CHOE!B368:G517,6,0)</f>
        <v>Project advances</v>
      </c>
      <c r="H373" s="96">
        <v>0</v>
      </c>
      <c r="I373" s="96">
        <v>0</v>
      </c>
      <c r="J373" s="96">
        <v>401218.96</v>
      </c>
      <c r="K373" s="96">
        <v>0</v>
      </c>
      <c r="L373" s="96">
        <v>401218.96</v>
      </c>
      <c r="M373" s="98">
        <v>0</v>
      </c>
      <c r="N373" s="107">
        <f t="shared" si="14"/>
        <v>0</v>
      </c>
      <c r="O373" s="108">
        <f t="shared" si="15"/>
        <v>401218.96</v>
      </c>
    </row>
    <row r="374" spans="2:15" ht="12" x14ac:dyDescent="0.25">
      <c r="B374" s="90" t="s">
        <v>280</v>
      </c>
      <c r="C374" s="82" t="s">
        <v>281</v>
      </c>
      <c r="D374" s="93" t="str">
        <f>+VLOOKUP(B374,CHOE!B369:D518,3,0)</f>
        <v>a</v>
      </c>
      <c r="E374" s="94" t="str">
        <f>+VLOOKUP(B374,CHOE!B369:E518,4,0)</f>
        <v>Currents Assets</v>
      </c>
      <c r="F374" s="94" t="str">
        <f>+VLOOKUP(B374,CHOE!B369:F369,5,0)</f>
        <v>Trade Receivables</v>
      </c>
      <c r="G374" s="94" t="str">
        <f>+VLOOKUP(B374,CHOE!B369:G518,6,0)</f>
        <v>Local customers</v>
      </c>
      <c r="H374" s="96">
        <v>1456208.67</v>
      </c>
      <c r="I374" s="96">
        <v>0</v>
      </c>
      <c r="J374" s="96">
        <v>15490829.189999999</v>
      </c>
      <c r="K374" s="96">
        <v>15708013.119999999</v>
      </c>
      <c r="L374" s="96">
        <v>1239024.74</v>
      </c>
      <c r="M374" s="98">
        <v>0</v>
      </c>
      <c r="N374" s="99">
        <f t="shared" si="14"/>
        <v>1456208.67</v>
      </c>
      <c r="O374" s="100">
        <f t="shared" si="15"/>
        <v>1239024.74</v>
      </c>
    </row>
    <row r="375" spans="2:15" ht="12" x14ac:dyDescent="0.25">
      <c r="B375" s="90" t="s">
        <v>282</v>
      </c>
      <c r="C375" s="82" t="s">
        <v>283</v>
      </c>
      <c r="D375" s="93" t="str">
        <f>+VLOOKUP(B375,CHOE!B370:D519,3,0)</f>
        <v>p</v>
      </c>
      <c r="E375" s="94" t="str">
        <f>+VLOOKUP(B375,CHOE!B370:E519,4,0)</f>
        <v>Current liablilities</v>
      </c>
      <c r="F375" s="94" t="str">
        <f>+VLOOKUP(B375,CHOE!B370:F370,5,0)</f>
        <v>Advances from clients</v>
      </c>
      <c r="G375" s="94" t="str">
        <f>+VLOOKUP(B375,CHOE!B370:G519,6,0)</f>
        <v>Advances from clients</v>
      </c>
      <c r="H375" s="96">
        <v>0</v>
      </c>
      <c r="I375" s="96">
        <v>35715.699999999997</v>
      </c>
      <c r="J375" s="96">
        <v>163650.21</v>
      </c>
      <c r="K375" s="96">
        <v>143615.92000000001</v>
      </c>
      <c r="L375" s="96">
        <v>0</v>
      </c>
      <c r="M375" s="98">
        <v>15681.41</v>
      </c>
      <c r="N375" s="99">
        <f t="shared" si="14"/>
        <v>-35715.699999999997</v>
      </c>
      <c r="O375" s="100">
        <f t="shared" si="15"/>
        <v>-15681.41</v>
      </c>
    </row>
    <row r="376" spans="2:15" ht="12" x14ac:dyDescent="0.25">
      <c r="B376" s="90" t="s">
        <v>435</v>
      </c>
      <c r="C376" s="82" t="s">
        <v>284</v>
      </c>
      <c r="D376" s="93" t="str">
        <f>+VLOOKUP(B376,CHOE!B371:D520,3,0)</f>
        <v>p</v>
      </c>
      <c r="E376" s="94" t="str">
        <f>+VLOOKUP(B376,CHOE!B371:E520,4,0)</f>
        <v>Current liablilities</v>
      </c>
      <c r="F376" s="94" t="str">
        <f>+VLOOKUP(B376,CHOE!B371:F371,5,0)</f>
        <v>Salaries</v>
      </c>
      <c r="G376" s="94" t="str">
        <f>+VLOOKUP(B376,CHOE!B371:G520,6,0)</f>
        <v>Salaries</v>
      </c>
      <c r="H376" s="96">
        <v>0</v>
      </c>
      <c r="I376" s="96">
        <v>222622.96</v>
      </c>
      <c r="J376" s="96">
        <v>2712427.22</v>
      </c>
      <c r="K376" s="96">
        <v>2648233.52</v>
      </c>
      <c r="L376" s="96">
        <v>0</v>
      </c>
      <c r="M376" s="98">
        <v>158429.26</v>
      </c>
      <c r="N376" s="99">
        <f t="shared" ref="N376:N439" si="16">+H376-I376</f>
        <v>-222622.96</v>
      </c>
      <c r="O376" s="100">
        <f t="shared" ref="O376:O439" si="17">+L376-M376</f>
        <v>-158429.26</v>
      </c>
    </row>
    <row r="377" spans="2:15" ht="12" x14ac:dyDescent="0.25">
      <c r="B377" s="90" t="s">
        <v>436</v>
      </c>
      <c r="C377" s="82" t="s">
        <v>285</v>
      </c>
      <c r="D377" s="93" t="str">
        <f>+VLOOKUP(B377,CHOE!B372:D521,3,0)</f>
        <v>p</v>
      </c>
      <c r="E377" s="94" t="str">
        <f>+VLOOKUP(B377,CHOE!B372:E521,4,0)</f>
        <v>Current liablilities</v>
      </c>
      <c r="F377" s="94" t="str">
        <f>+VLOOKUP(B377,CHOE!B372:F372,5,0)</f>
        <v>Salaries</v>
      </c>
      <c r="G377" s="94" t="str">
        <f>+VLOOKUP(B377,CHOE!B372:G521,6,0)</f>
        <v>Salaries</v>
      </c>
      <c r="H377" s="96">
        <v>0</v>
      </c>
      <c r="I377" s="96">
        <v>2652</v>
      </c>
      <c r="J377" s="96">
        <v>0</v>
      </c>
      <c r="K377" s="96">
        <v>3005.61</v>
      </c>
      <c r="L377" s="96">
        <v>0</v>
      </c>
      <c r="M377" s="98">
        <v>5657.61</v>
      </c>
      <c r="N377" s="99">
        <f t="shared" si="16"/>
        <v>-2652</v>
      </c>
      <c r="O377" s="100">
        <f t="shared" si="17"/>
        <v>-5657.61</v>
      </c>
    </row>
    <row r="378" spans="2:15" ht="12" x14ac:dyDescent="0.25">
      <c r="B378" s="90" t="s">
        <v>437</v>
      </c>
      <c r="C378" s="82" t="s">
        <v>286</v>
      </c>
      <c r="D378" s="93" t="str">
        <f>+VLOOKUP(B378,CHOE!B373:D522,3,0)</f>
        <v>p</v>
      </c>
      <c r="E378" s="94" t="str">
        <f>+VLOOKUP(B378,CHOE!B373:E522,4,0)</f>
        <v>Current liablilities</v>
      </c>
      <c r="F378" s="94" t="str">
        <f>+VLOOKUP(B378,CHOE!B373:F373,5,0)</f>
        <v>Salaries</v>
      </c>
      <c r="G378" s="94" t="str">
        <f>+VLOOKUP(B378,CHOE!B373:G522,6,0)</f>
        <v>Liabilities to civil contracts</v>
      </c>
      <c r="H378" s="96">
        <v>0</v>
      </c>
      <c r="I378" s="96">
        <v>0</v>
      </c>
      <c r="J378" s="96">
        <v>6000</v>
      </c>
      <c r="K378" s="96">
        <v>6000</v>
      </c>
      <c r="L378" s="96">
        <v>0</v>
      </c>
      <c r="M378" s="98">
        <v>0</v>
      </c>
      <c r="N378" s="99">
        <f t="shared" si="16"/>
        <v>0</v>
      </c>
      <c r="O378" s="100">
        <f t="shared" si="17"/>
        <v>0</v>
      </c>
    </row>
    <row r="379" spans="2:15" ht="12" x14ac:dyDescent="0.25">
      <c r="B379" s="90" t="s">
        <v>287</v>
      </c>
      <c r="C379" s="82" t="s">
        <v>288</v>
      </c>
      <c r="D379" s="93" t="str">
        <f>+VLOOKUP(B379,CHOE!B374:D523,3,0)</f>
        <v>a</v>
      </c>
      <c r="E379" s="94" t="str">
        <f>+VLOOKUP(B379,CHOE!B374:E523,4,0)</f>
        <v>Currents Assets</v>
      </c>
      <c r="F379" s="94" t="str">
        <f>+VLOOKUP(B379,CHOE!B374:F374,5,0)</f>
        <v>Other receivables</v>
      </c>
      <c r="G379" s="94" t="str">
        <f>+VLOOKUP(B379,CHOE!B374:G523,6,0)</f>
        <v>Adjudicated Receivables</v>
      </c>
      <c r="H379" s="96">
        <v>0</v>
      </c>
      <c r="I379" s="96">
        <v>142.26</v>
      </c>
      <c r="J379" s="96">
        <v>760.07</v>
      </c>
      <c r="K379" s="96">
        <v>617.80999999999995</v>
      </c>
      <c r="L379" s="96">
        <v>0</v>
      </c>
      <c r="M379" s="98">
        <v>0</v>
      </c>
      <c r="N379" s="99">
        <f t="shared" si="16"/>
        <v>-142.26</v>
      </c>
      <c r="O379" s="100">
        <f t="shared" si="17"/>
        <v>0</v>
      </c>
    </row>
    <row r="380" spans="2:15" ht="12" x14ac:dyDescent="0.25">
      <c r="B380" s="104" t="s">
        <v>438</v>
      </c>
      <c r="C380" s="86" t="s">
        <v>289</v>
      </c>
      <c r="D380" s="93" t="str">
        <f>+VLOOKUP(B380,CHOE!B375:D524,3,0)</f>
        <v>p</v>
      </c>
      <c r="E380" s="94" t="str">
        <f>+VLOOKUP(B380,CHOE!B375:E524,4,0)</f>
        <v>Current liablilities</v>
      </c>
      <c r="F380" s="94" t="str">
        <f>+VLOOKUP(B380,CHOE!B375:F375,5,0)</f>
        <v>Tax Payables</v>
      </c>
      <c r="G380" s="94" t="str">
        <f>+VLOOKUP(B380,CHOE!B375:G524,6,0)</f>
        <v>Liabilities to municipalities</v>
      </c>
      <c r="H380" s="96">
        <v>0</v>
      </c>
      <c r="I380" s="96">
        <v>0</v>
      </c>
      <c r="J380" s="96">
        <v>0</v>
      </c>
      <c r="K380" s="96">
        <v>0</v>
      </c>
      <c r="L380" s="96">
        <v>0</v>
      </c>
      <c r="M380" s="98">
        <v>0</v>
      </c>
      <c r="N380" s="107">
        <f t="shared" si="16"/>
        <v>0</v>
      </c>
      <c r="O380" s="108">
        <f t="shared" si="17"/>
        <v>0</v>
      </c>
    </row>
    <row r="381" spans="2:15" ht="12" x14ac:dyDescent="0.25">
      <c r="B381" s="104" t="s">
        <v>439</v>
      </c>
      <c r="C381" s="86" t="s">
        <v>290</v>
      </c>
      <c r="D381" s="93" t="str">
        <f>+VLOOKUP(B381,CHOE!B376:D525,3,0)</f>
        <v>p</v>
      </c>
      <c r="E381" s="94" t="str">
        <f>+VLOOKUP(B381,CHOE!B376:E525,4,0)</f>
        <v>Current liablilities</v>
      </c>
      <c r="F381" s="94" t="str">
        <f>+VLOOKUP(B381,CHOE!B376:F376,5,0)</f>
        <v>Tax Payables</v>
      </c>
      <c r="G381" s="94" t="str">
        <f>+VLOOKUP(B381,CHOE!B376:G525,6,0)</f>
        <v>Liabilities to municipalities</v>
      </c>
      <c r="H381" s="96">
        <v>0</v>
      </c>
      <c r="I381" s="96">
        <v>0</v>
      </c>
      <c r="J381" s="96">
        <v>0</v>
      </c>
      <c r="K381" s="96">
        <v>0</v>
      </c>
      <c r="L381" s="96">
        <v>0</v>
      </c>
      <c r="M381" s="98">
        <v>0</v>
      </c>
      <c r="N381" s="107">
        <f t="shared" si="16"/>
        <v>0</v>
      </c>
      <c r="O381" s="108">
        <f t="shared" si="17"/>
        <v>0</v>
      </c>
    </row>
    <row r="382" spans="2:15" ht="12" x14ac:dyDescent="0.25">
      <c r="B382" s="104" t="s">
        <v>440</v>
      </c>
      <c r="C382" s="86" t="s">
        <v>291</v>
      </c>
      <c r="D382" s="93" t="str">
        <f>+VLOOKUP(B382,CHOE!B377:D526,3,0)</f>
        <v>p</v>
      </c>
      <c r="E382" s="94" t="str">
        <f>+VLOOKUP(B382,CHOE!B377:E526,4,0)</f>
        <v>Current liablilities</v>
      </c>
      <c r="F382" s="94" t="str">
        <f>+VLOOKUP(B382,CHOE!B377:F377,5,0)</f>
        <v>Tax Payables</v>
      </c>
      <c r="G382" s="94" t="str">
        <f>+VLOOKUP(B382,CHOE!B377:G526,6,0)</f>
        <v>Liabilities to municipalities</v>
      </c>
      <c r="H382" s="96">
        <v>0</v>
      </c>
      <c r="I382" s="96">
        <v>0</v>
      </c>
      <c r="J382" s="96">
        <v>0</v>
      </c>
      <c r="K382" s="96">
        <v>0</v>
      </c>
      <c r="L382" s="96">
        <v>0</v>
      </c>
      <c r="M382" s="98">
        <v>0</v>
      </c>
      <c r="N382" s="107">
        <f t="shared" si="16"/>
        <v>0</v>
      </c>
      <c r="O382" s="108">
        <f t="shared" si="17"/>
        <v>0</v>
      </c>
    </row>
    <row r="383" spans="2:15" ht="12" x14ac:dyDescent="0.25">
      <c r="B383" s="104" t="s">
        <v>441</v>
      </c>
      <c r="C383" s="86" t="s">
        <v>292</v>
      </c>
      <c r="D383" s="93" t="str">
        <f>+VLOOKUP(B383,CHOE!B378:D527,3,0)</f>
        <v>p</v>
      </c>
      <c r="E383" s="94" t="str">
        <f>+VLOOKUP(B383,CHOE!B378:E527,4,0)</f>
        <v>Current liablilities</v>
      </c>
      <c r="F383" s="94" t="str">
        <f>+VLOOKUP(B383,CHOE!B378:F378,5,0)</f>
        <v>Tax Payables</v>
      </c>
      <c r="G383" s="94" t="str">
        <f>+VLOOKUP(B383,CHOE!B378:G527,6,0)</f>
        <v>Corporate tax</v>
      </c>
      <c r="H383" s="96">
        <v>0</v>
      </c>
      <c r="I383" s="96">
        <v>14727.38</v>
      </c>
      <c r="J383" s="96">
        <v>214727.38</v>
      </c>
      <c r="K383" s="96">
        <v>211009.77</v>
      </c>
      <c r="L383" s="96">
        <v>0</v>
      </c>
      <c r="M383" s="98">
        <v>11009.77</v>
      </c>
      <c r="N383" s="107">
        <f t="shared" si="16"/>
        <v>-14727.38</v>
      </c>
      <c r="O383" s="108">
        <f t="shared" si="17"/>
        <v>-11009.77</v>
      </c>
    </row>
    <row r="384" spans="2:15" ht="12" x14ac:dyDescent="0.25">
      <c r="B384" s="104" t="s">
        <v>442</v>
      </c>
      <c r="C384" s="86" t="s">
        <v>293</v>
      </c>
      <c r="D384" s="93" t="str">
        <f>+VLOOKUP(B384,CHOE!B379:D528,3,0)</f>
        <v>p</v>
      </c>
      <c r="E384" s="94" t="str">
        <f>+VLOOKUP(B384,CHOE!B379:E528,4,0)</f>
        <v>Current liablilities</v>
      </c>
      <c r="F384" s="94" t="str">
        <f>+VLOOKUP(B384,CHOE!B379:F379,5,0)</f>
        <v>Tax Payables</v>
      </c>
      <c r="G384" s="94" t="str">
        <f>+VLOOKUP(B384,CHOE!B379:G528,6,0)</f>
        <v>Corporate tax</v>
      </c>
      <c r="H384" s="96">
        <v>0</v>
      </c>
      <c r="I384" s="96">
        <v>8112.2</v>
      </c>
      <c r="J384" s="96">
        <v>8112.2</v>
      </c>
      <c r="K384" s="96">
        <v>8658.5</v>
      </c>
      <c r="L384" s="96">
        <v>0</v>
      </c>
      <c r="M384" s="98">
        <v>8658.5</v>
      </c>
      <c r="N384" s="107">
        <f t="shared" si="16"/>
        <v>-8112.2</v>
      </c>
      <c r="O384" s="108">
        <f t="shared" si="17"/>
        <v>-8658.5</v>
      </c>
    </row>
    <row r="385" spans="2:15" ht="12" x14ac:dyDescent="0.25">
      <c r="B385" s="104" t="s">
        <v>443</v>
      </c>
      <c r="C385" s="86" t="s">
        <v>294</v>
      </c>
      <c r="D385" s="93" t="str">
        <f>+VLOOKUP(B385,CHOE!B380:D529,3,0)</f>
        <v>p</v>
      </c>
      <c r="E385" s="94" t="str">
        <f>+VLOOKUP(B385,CHOE!B380:E529,4,0)</f>
        <v>Current liablilities</v>
      </c>
      <c r="F385" s="94" t="str">
        <f>+VLOOKUP(B385,CHOE!B380:F380,5,0)</f>
        <v>Tax Payables</v>
      </c>
      <c r="G385" s="94" t="str">
        <f>+VLOOKUP(B385,CHOE!B380:G529,6,0)</f>
        <v>Corporate tax</v>
      </c>
      <c r="H385" s="96">
        <v>0</v>
      </c>
      <c r="I385" s="96">
        <v>1866.06</v>
      </c>
      <c r="J385" s="96">
        <v>1866.05</v>
      </c>
      <c r="K385" s="96">
        <v>713.48</v>
      </c>
      <c r="L385" s="96">
        <v>0</v>
      </c>
      <c r="M385" s="98">
        <v>713.49</v>
      </c>
      <c r="N385" s="107">
        <f t="shared" si="16"/>
        <v>-1866.06</v>
      </c>
      <c r="O385" s="108">
        <f t="shared" si="17"/>
        <v>-713.49</v>
      </c>
    </row>
    <row r="386" spans="2:15" ht="12" x14ac:dyDescent="0.25">
      <c r="B386" s="104" t="s">
        <v>444</v>
      </c>
      <c r="C386" s="86" t="s">
        <v>295</v>
      </c>
      <c r="D386" s="93" t="str">
        <f>+VLOOKUP(B386,CHOE!B381:D530,3,0)</f>
        <v>p</v>
      </c>
      <c r="E386" s="94" t="str">
        <f>+VLOOKUP(B386,CHOE!B381:E530,4,0)</f>
        <v>Current liablilities</v>
      </c>
      <c r="F386" s="94" t="str">
        <f>+VLOOKUP(B386,CHOE!B381:F381,5,0)</f>
        <v>Tax Payables</v>
      </c>
      <c r="G386" s="94" t="str">
        <f>+VLOOKUP(B386,CHOE!B381:G530,6,0)</f>
        <v>Corporate tax</v>
      </c>
      <c r="H386" s="96">
        <v>0</v>
      </c>
      <c r="I386" s="96">
        <v>0</v>
      </c>
      <c r="J386" s="96">
        <v>0</v>
      </c>
      <c r="K386" s="96">
        <v>0</v>
      </c>
      <c r="L386" s="96">
        <v>0</v>
      </c>
      <c r="M386" s="98">
        <v>0</v>
      </c>
      <c r="N386" s="107">
        <f t="shared" si="16"/>
        <v>0</v>
      </c>
      <c r="O386" s="108">
        <f t="shared" si="17"/>
        <v>0</v>
      </c>
    </row>
    <row r="387" spans="2:15" ht="12" x14ac:dyDescent="0.25">
      <c r="B387" s="104" t="s">
        <v>445</v>
      </c>
      <c r="C387" s="86" t="s">
        <v>296</v>
      </c>
      <c r="D387" s="93" t="str">
        <f>+VLOOKUP(B387,CHOE!B382:D531,3,0)</f>
        <v>a</v>
      </c>
      <c r="E387" s="94" t="str">
        <f>+VLOOKUP(B387,CHOE!B382:E531,4,0)</f>
        <v>Currents Assets</v>
      </c>
      <c r="F387" s="94" t="str">
        <f>+VLOOKUP(B387,CHOE!B382:F382,5,0)</f>
        <v>Tax receivables</v>
      </c>
      <c r="G387" s="94" t="str">
        <f>+VLOOKUP(B387,CHOE!B382:G531,6,0)</f>
        <v>VAT Purchases</v>
      </c>
      <c r="H387" s="96">
        <v>0</v>
      </c>
      <c r="I387" s="96">
        <v>0</v>
      </c>
      <c r="J387" s="96">
        <v>1750973.79</v>
      </c>
      <c r="K387" s="96">
        <v>1750973.79</v>
      </c>
      <c r="L387" s="96">
        <v>0</v>
      </c>
      <c r="M387" s="98">
        <v>0</v>
      </c>
      <c r="N387" s="107">
        <f t="shared" si="16"/>
        <v>0</v>
      </c>
      <c r="O387" s="108">
        <f t="shared" si="17"/>
        <v>0</v>
      </c>
    </row>
    <row r="388" spans="2:15" ht="12" x14ac:dyDescent="0.25">
      <c r="B388" s="104" t="s">
        <v>446</v>
      </c>
      <c r="C388" s="86" t="s">
        <v>297</v>
      </c>
      <c r="D388" s="93" t="str">
        <f>+VLOOKUP(B388,CHOE!B383:D532,3,0)</f>
        <v>p</v>
      </c>
      <c r="E388" s="94" t="str">
        <f>+VLOOKUP(B388,CHOE!B383:E532,4,0)</f>
        <v>Current liablilities</v>
      </c>
      <c r="F388" s="94" t="str">
        <f>+VLOOKUP(B388,CHOE!B383:F383,5,0)</f>
        <v>Tax Payables</v>
      </c>
      <c r="G388" s="94" t="str">
        <f>+VLOOKUP(B388,CHOE!B383:G532,6,0)</f>
        <v>VAT Sales</v>
      </c>
      <c r="H388" s="96">
        <v>0</v>
      </c>
      <c r="I388" s="96">
        <v>0</v>
      </c>
      <c r="J388" s="96">
        <v>631096.80000000005</v>
      </c>
      <c r="K388" s="96">
        <v>631096.80000000005</v>
      </c>
      <c r="L388" s="96">
        <v>0</v>
      </c>
      <c r="M388" s="98">
        <v>0</v>
      </c>
      <c r="N388" s="107">
        <f t="shared" si="16"/>
        <v>0</v>
      </c>
      <c r="O388" s="108">
        <f t="shared" si="17"/>
        <v>0</v>
      </c>
    </row>
    <row r="389" spans="2:15" ht="12" x14ac:dyDescent="0.25">
      <c r="B389" s="104" t="s">
        <v>447</v>
      </c>
      <c r="C389" s="86" t="s">
        <v>298</v>
      </c>
      <c r="D389" s="93" t="str">
        <f>+VLOOKUP(B389,CHOE!B384:D533,3,0)</f>
        <v>a</v>
      </c>
      <c r="E389" s="94" t="str">
        <f>+VLOOKUP(B389,CHOE!B384:E533,4,0)</f>
        <v>Currents Assets</v>
      </c>
      <c r="F389" s="94" t="str">
        <f>+VLOOKUP(B389,CHOE!B384:F384,5,0)</f>
        <v>Tax Receivables</v>
      </c>
      <c r="G389" s="94" t="str">
        <f>+VLOOKUP(B389,CHOE!B384:G533,6,0)</f>
        <v>VAT Refund</v>
      </c>
      <c r="H389" s="96">
        <v>285985.55</v>
      </c>
      <c r="I389" s="96">
        <v>0</v>
      </c>
      <c r="J389" s="96">
        <v>1119876.99</v>
      </c>
      <c r="K389" s="96">
        <v>1255917.6499999999</v>
      </c>
      <c r="L389" s="96">
        <v>149944.89000000001</v>
      </c>
      <c r="M389" s="98">
        <v>0</v>
      </c>
      <c r="N389" s="107">
        <f t="shared" si="16"/>
        <v>285985.55</v>
      </c>
      <c r="O389" s="108">
        <f t="shared" si="17"/>
        <v>149944.89000000001</v>
      </c>
    </row>
    <row r="390" spans="2:15" ht="12" x14ac:dyDescent="0.25">
      <c r="B390" s="104" t="s">
        <v>448</v>
      </c>
      <c r="C390" s="86" t="s">
        <v>299</v>
      </c>
      <c r="D390" s="93" t="str">
        <f>+VLOOKUP(B390,CHOE!B385:D534,3,0)</f>
        <v>p</v>
      </c>
      <c r="E390" s="94" t="str">
        <f>+VLOOKUP(B390,CHOE!B385:E534,4,0)</f>
        <v>Current liablilities</v>
      </c>
      <c r="F390" s="94" t="str">
        <f>+VLOOKUP(B390,CHOE!B385:F385,5,0)</f>
        <v>Tax Payables</v>
      </c>
      <c r="G390" s="94" t="str">
        <f>+VLOOKUP(B390,CHOE!B385:G534,6,0)</f>
        <v>VAT to be paid</v>
      </c>
      <c r="H390" s="96">
        <v>0</v>
      </c>
      <c r="I390" s="96">
        <v>0</v>
      </c>
      <c r="J390" s="96">
        <v>18414.740000000002</v>
      </c>
      <c r="K390" s="96">
        <v>18414.740000000002</v>
      </c>
      <c r="L390" s="96">
        <v>0</v>
      </c>
      <c r="M390" s="98">
        <v>0</v>
      </c>
      <c r="N390" s="107">
        <f t="shared" si="16"/>
        <v>0</v>
      </c>
      <c r="O390" s="108">
        <f t="shared" si="17"/>
        <v>0</v>
      </c>
    </row>
    <row r="391" spans="2:15" ht="12" x14ac:dyDescent="0.25">
      <c r="B391" s="104" t="s">
        <v>449</v>
      </c>
      <c r="C391" s="86" t="s">
        <v>300</v>
      </c>
      <c r="D391" s="93" t="str">
        <f>+VLOOKUP(B391,CHOE!B386:D535,3,0)</f>
        <v>p</v>
      </c>
      <c r="E391" s="94" t="str">
        <f>+VLOOKUP(B391,CHOE!B386:E535,4,0)</f>
        <v>Current liablilities</v>
      </c>
      <c r="F391" s="94" t="str">
        <f>+VLOOKUP(B391,CHOE!B386:F386,5,0)</f>
        <v>Tax Payables</v>
      </c>
      <c r="G391" s="94" t="str">
        <f>+VLOOKUP(B391,CHOE!B386:G535,6,0)</f>
        <v>Employee Income tax</v>
      </c>
      <c r="H391" s="96">
        <v>0</v>
      </c>
      <c r="I391" s="96">
        <v>11007.78</v>
      </c>
      <c r="J391" s="96">
        <v>200870.69</v>
      </c>
      <c r="K391" s="96">
        <v>194217.01</v>
      </c>
      <c r="L391" s="96">
        <v>0</v>
      </c>
      <c r="M391" s="98">
        <v>4354.1000000000004</v>
      </c>
      <c r="N391" s="107">
        <f t="shared" si="16"/>
        <v>-11007.78</v>
      </c>
      <c r="O391" s="108">
        <f t="shared" si="17"/>
        <v>-4354.1000000000004</v>
      </c>
    </row>
    <row r="392" spans="2:15" ht="12" x14ac:dyDescent="0.25">
      <c r="B392" s="104" t="s">
        <v>450</v>
      </c>
      <c r="C392" s="86" t="s">
        <v>301</v>
      </c>
      <c r="D392" s="93" t="str">
        <f>+VLOOKUP(B392,CHOE!B387:D536,3,0)</f>
        <v>p</v>
      </c>
      <c r="E392" s="94" t="str">
        <f>+VLOOKUP(B392,CHOE!B387:E536,4,0)</f>
        <v>Current liablilities</v>
      </c>
      <c r="F392" s="94" t="str">
        <f>+VLOOKUP(B392,CHOE!B387:F387,5,0)</f>
        <v>Tax Payables</v>
      </c>
      <c r="G392" s="94" t="str">
        <f>+VLOOKUP(B392,CHOE!B387:G536,6,0)</f>
        <v>Employee Income tax</v>
      </c>
      <c r="H392" s="96">
        <v>0</v>
      </c>
      <c r="I392" s="96">
        <v>0</v>
      </c>
      <c r="J392" s="96">
        <v>450</v>
      </c>
      <c r="K392" s="96">
        <v>450</v>
      </c>
      <c r="L392" s="96">
        <v>0</v>
      </c>
      <c r="M392" s="98">
        <v>0</v>
      </c>
      <c r="N392" s="107">
        <f t="shared" si="16"/>
        <v>0</v>
      </c>
      <c r="O392" s="108">
        <f t="shared" si="17"/>
        <v>0</v>
      </c>
    </row>
    <row r="393" spans="2:15" ht="12" x14ac:dyDescent="0.25">
      <c r="B393" s="104" t="s">
        <v>451</v>
      </c>
      <c r="C393" s="86" t="s">
        <v>302</v>
      </c>
      <c r="D393" s="93" t="str">
        <f>+VLOOKUP(B393,CHOE!B388:D537,3,0)</f>
        <v>p</v>
      </c>
      <c r="E393" s="94" t="str">
        <f>+VLOOKUP(B393,CHOE!B388:E537,4,0)</f>
        <v>Current liablilities</v>
      </c>
      <c r="F393" s="94" t="str">
        <f>+VLOOKUP(B393,CHOE!B388:F388,5,0)</f>
        <v>Social security payables</v>
      </c>
      <c r="G393" s="94" t="str">
        <f>+VLOOKUP(B393,CHOE!B388:G537,6,0)</f>
        <v>Liabilities to social security payments</v>
      </c>
      <c r="H393" s="96">
        <v>0</v>
      </c>
      <c r="I393" s="96">
        <v>34974.78</v>
      </c>
      <c r="J393" s="96">
        <v>394805.55</v>
      </c>
      <c r="K393" s="96">
        <v>383326.04</v>
      </c>
      <c r="L393" s="96">
        <v>0</v>
      </c>
      <c r="M393" s="98">
        <v>23495.27</v>
      </c>
      <c r="N393" s="107">
        <f t="shared" si="16"/>
        <v>-34974.78</v>
      </c>
      <c r="O393" s="108">
        <f t="shared" si="17"/>
        <v>-23495.27</v>
      </c>
    </row>
    <row r="394" spans="2:15" ht="12" x14ac:dyDescent="0.25">
      <c r="B394" s="104" t="s">
        <v>452</v>
      </c>
      <c r="C394" s="86" t="s">
        <v>303</v>
      </c>
      <c r="D394" s="93" t="str">
        <f>+VLOOKUP(B394,CHOE!B389:D538,3,0)</f>
        <v>p</v>
      </c>
      <c r="E394" s="94" t="str">
        <f>+VLOOKUP(B394,CHOE!B389:E538,4,0)</f>
        <v>Current liablilities</v>
      </c>
      <c r="F394" s="94" t="str">
        <f>+VLOOKUP(B394,CHOE!B389:F389,5,0)</f>
        <v>Social security payables</v>
      </c>
      <c r="G394" s="94" t="str">
        <f>+VLOOKUP(B394,CHOE!B389:G538,6,0)</f>
        <v>Liabilities to social security payments</v>
      </c>
      <c r="H394" s="96">
        <v>0</v>
      </c>
      <c r="I394" s="96">
        <v>2091.7800000000002</v>
      </c>
      <c r="J394" s="96">
        <v>23679.24</v>
      </c>
      <c r="K394" s="96">
        <v>22995.040000000001</v>
      </c>
      <c r="L394" s="96">
        <v>0</v>
      </c>
      <c r="M394" s="98">
        <v>1407.58</v>
      </c>
      <c r="N394" s="107">
        <f t="shared" si="16"/>
        <v>-2091.7800000000002</v>
      </c>
      <c r="O394" s="108">
        <f t="shared" si="17"/>
        <v>-1407.58</v>
      </c>
    </row>
    <row r="395" spans="2:15" ht="12" x14ac:dyDescent="0.25">
      <c r="B395" s="104" t="s">
        <v>453</v>
      </c>
      <c r="C395" s="86" t="s">
        <v>304</v>
      </c>
      <c r="D395" s="93" t="str">
        <f>+VLOOKUP(B395,CHOE!B390:D539,3,0)</f>
        <v>p</v>
      </c>
      <c r="E395" s="94" t="str">
        <f>+VLOOKUP(B395,CHOE!B390:E539,4,0)</f>
        <v>Current liablilities</v>
      </c>
      <c r="F395" s="94" t="str">
        <f>+VLOOKUP(B395,CHOE!B390:F390,5,0)</f>
        <v>Social security payables</v>
      </c>
      <c r="G395" s="94" t="str">
        <f>+VLOOKUP(B395,CHOE!B390:G539,6,0)</f>
        <v>Liabilities to social security payments</v>
      </c>
      <c r="H395" s="96">
        <v>0</v>
      </c>
      <c r="I395" s="96">
        <v>8134.21</v>
      </c>
      <c r="J395" s="96">
        <v>92083.82</v>
      </c>
      <c r="K395" s="96">
        <v>89423.32</v>
      </c>
      <c r="L395" s="96">
        <v>0</v>
      </c>
      <c r="M395" s="98">
        <v>5473.71</v>
      </c>
      <c r="N395" s="107">
        <f t="shared" si="16"/>
        <v>-8134.21</v>
      </c>
      <c r="O395" s="108">
        <f t="shared" si="17"/>
        <v>-5473.71</v>
      </c>
    </row>
    <row r="396" spans="2:15" ht="12" x14ac:dyDescent="0.25">
      <c r="B396" s="104" t="s">
        <v>454</v>
      </c>
      <c r="C396" s="86" t="s">
        <v>305</v>
      </c>
      <c r="D396" s="93" t="str">
        <f>+VLOOKUP(B396,CHOE!B391:D540,3,0)</f>
        <v>p</v>
      </c>
      <c r="E396" s="94" t="str">
        <f>+VLOOKUP(B396,CHOE!B391:E540,4,0)</f>
        <v>Current liablilities</v>
      </c>
      <c r="F396" s="94" t="str">
        <f>+VLOOKUP(B396,CHOE!B391:F391,5,0)</f>
        <v>Social security payables</v>
      </c>
      <c r="G396" s="94" t="str">
        <f>+VLOOKUP(B396,CHOE!B391:G540,6,0)</f>
        <v>Liabilities to social security payments</v>
      </c>
      <c r="H396" s="96">
        <v>0</v>
      </c>
      <c r="I396" s="96">
        <v>2324.04</v>
      </c>
      <c r="J396" s="96">
        <v>26309.64</v>
      </c>
      <c r="K396" s="96">
        <v>25549.51</v>
      </c>
      <c r="L396" s="96">
        <v>0</v>
      </c>
      <c r="M396" s="98">
        <v>1563.91</v>
      </c>
      <c r="N396" s="107">
        <f t="shared" si="16"/>
        <v>-2324.04</v>
      </c>
      <c r="O396" s="108">
        <f t="shared" si="17"/>
        <v>-1563.91</v>
      </c>
    </row>
    <row r="397" spans="2:15" ht="12" x14ac:dyDescent="0.25">
      <c r="B397" s="104" t="s">
        <v>455</v>
      </c>
      <c r="C397" s="86" t="s">
        <v>306</v>
      </c>
      <c r="D397" s="93" t="str">
        <f>+VLOOKUP(B397,CHOE!B392:D541,3,0)</f>
        <v>p</v>
      </c>
      <c r="E397" s="94" t="str">
        <f>+VLOOKUP(B397,CHOE!B392:E541,4,0)</f>
        <v>Current liablilities</v>
      </c>
      <c r="F397" s="94" t="str">
        <f>+VLOOKUP(B397,CHOE!B392:F392,5,0)</f>
        <v>Social security payables</v>
      </c>
      <c r="G397" s="94" t="str">
        <f>+VLOOKUP(B397,CHOE!B392:G541,6,0)</f>
        <v>Liabilities to social security payments</v>
      </c>
      <c r="H397" s="96">
        <v>0</v>
      </c>
      <c r="I397" s="96">
        <v>18748.41</v>
      </c>
      <c r="J397" s="96">
        <v>213065.34</v>
      </c>
      <c r="K397" s="96">
        <v>207852.58</v>
      </c>
      <c r="L397" s="96">
        <v>0</v>
      </c>
      <c r="M397" s="98">
        <v>13535.65</v>
      </c>
      <c r="N397" s="107">
        <f t="shared" si="16"/>
        <v>-18748.41</v>
      </c>
      <c r="O397" s="108">
        <f t="shared" si="17"/>
        <v>-13535.65</v>
      </c>
    </row>
    <row r="398" spans="2:15" ht="12" x14ac:dyDescent="0.25">
      <c r="B398" s="104" t="s">
        <v>456</v>
      </c>
      <c r="C398" s="86" t="s">
        <v>307</v>
      </c>
      <c r="D398" s="93" t="str">
        <f>+VLOOKUP(B398,CHOE!B393:D542,3,0)</f>
        <v>p</v>
      </c>
      <c r="E398" s="94" t="str">
        <f>+VLOOKUP(B398,CHOE!B393:E542,4,0)</f>
        <v>Current liablilities</v>
      </c>
      <c r="F398" s="94" t="str">
        <f>+VLOOKUP(B398,CHOE!B393:F393,5,0)</f>
        <v>Social security payables</v>
      </c>
      <c r="G398" s="94" t="str">
        <f>+VLOOKUP(B398,CHOE!B393:G542,6,0)</f>
        <v>Liabilities to social security payments</v>
      </c>
      <c r="H398" s="96">
        <v>0</v>
      </c>
      <c r="I398" s="96">
        <v>11041.23</v>
      </c>
      <c r="J398" s="96">
        <v>126125.21</v>
      </c>
      <c r="K398" s="96">
        <v>122554.19</v>
      </c>
      <c r="L398" s="96">
        <v>0</v>
      </c>
      <c r="M398" s="98">
        <v>7470.21</v>
      </c>
      <c r="N398" s="107">
        <f t="shared" si="16"/>
        <v>-11041.23</v>
      </c>
      <c r="O398" s="108">
        <f t="shared" si="17"/>
        <v>-7470.21</v>
      </c>
    </row>
    <row r="399" spans="2:15" ht="12" x14ac:dyDescent="0.25">
      <c r="B399" s="104" t="s">
        <v>457</v>
      </c>
      <c r="C399" s="86" t="s">
        <v>308</v>
      </c>
      <c r="D399" s="93" t="str">
        <f>+VLOOKUP(B399,CHOE!B394:D543,3,0)</f>
        <v>p</v>
      </c>
      <c r="E399" s="94" t="str">
        <f>+VLOOKUP(B399,CHOE!B394:E543,4,0)</f>
        <v>Current liablilities</v>
      </c>
      <c r="F399" s="94" t="str">
        <f>+VLOOKUP(B399,CHOE!B394:F394,5,0)</f>
        <v>Social security payables</v>
      </c>
      <c r="G399" s="94" t="str">
        <f>+VLOOKUP(B399,CHOE!B394:G543,6,0)</f>
        <v>Liabilities to social security payments</v>
      </c>
      <c r="H399" s="96">
        <v>0</v>
      </c>
      <c r="I399" s="96">
        <v>0</v>
      </c>
      <c r="J399" s="96">
        <v>0</v>
      </c>
      <c r="K399" s="96">
        <v>0</v>
      </c>
      <c r="L399" s="96">
        <v>0</v>
      </c>
      <c r="M399" s="98">
        <v>0</v>
      </c>
      <c r="N399" s="107">
        <f t="shared" si="16"/>
        <v>0</v>
      </c>
      <c r="O399" s="108">
        <f t="shared" si="17"/>
        <v>0</v>
      </c>
    </row>
    <row r="400" spans="2:15" ht="12" x14ac:dyDescent="0.25">
      <c r="B400" s="104" t="s">
        <v>458</v>
      </c>
      <c r="C400" s="86" t="s">
        <v>309</v>
      </c>
      <c r="D400" s="93" t="str">
        <f>+VLOOKUP(B400,CHOE!B395:D544,3,0)</f>
        <v>p</v>
      </c>
      <c r="E400" s="94" t="str">
        <f>+VLOOKUP(B400,CHOE!B395:E544,4,0)</f>
        <v>Current liablilities</v>
      </c>
      <c r="F400" s="94" t="str">
        <f>+VLOOKUP(B400,CHOE!B395:F395,5,0)</f>
        <v>Social security payables</v>
      </c>
      <c r="G400" s="94" t="str">
        <f>+VLOOKUP(B400,CHOE!B395:G544,6,0)</f>
        <v>Liabilities to social security payments</v>
      </c>
      <c r="H400" s="96">
        <v>0</v>
      </c>
      <c r="I400" s="96">
        <v>0</v>
      </c>
      <c r="J400" s="96">
        <v>0</v>
      </c>
      <c r="K400" s="96">
        <v>0</v>
      </c>
      <c r="L400" s="96">
        <v>0</v>
      </c>
      <c r="M400" s="98">
        <v>0</v>
      </c>
      <c r="N400" s="107">
        <f t="shared" si="16"/>
        <v>0</v>
      </c>
      <c r="O400" s="108">
        <f t="shared" si="17"/>
        <v>0</v>
      </c>
    </row>
    <row r="401" spans="2:15" ht="12" x14ac:dyDescent="0.25">
      <c r="B401" s="104" t="s">
        <v>459</v>
      </c>
      <c r="C401" s="86" t="s">
        <v>310</v>
      </c>
      <c r="D401" s="93" t="str">
        <f>+VLOOKUP(B401,CHOE!B396:D545,3,0)</f>
        <v>p</v>
      </c>
      <c r="E401" s="94" t="str">
        <f>+VLOOKUP(B401,CHOE!B396:E545,4,0)</f>
        <v>Current liablilities</v>
      </c>
      <c r="F401" s="94" t="str">
        <f>+VLOOKUP(B401,CHOE!B396:F396,5,0)</f>
        <v>Social security payables</v>
      </c>
      <c r="G401" s="94" t="str">
        <f>+VLOOKUP(B401,CHOE!B396:G545,6,0)</f>
        <v>Liabilities to social security payments</v>
      </c>
      <c r="H401" s="96">
        <v>0</v>
      </c>
      <c r="I401" s="96">
        <v>620.57000000000005</v>
      </c>
      <c r="J401" s="96">
        <v>0</v>
      </c>
      <c r="K401" s="96">
        <v>703.31</v>
      </c>
      <c r="L401" s="96">
        <v>0</v>
      </c>
      <c r="M401" s="98">
        <v>1323.88</v>
      </c>
      <c r="N401" s="107">
        <f t="shared" si="16"/>
        <v>-620.57000000000005</v>
      </c>
      <c r="O401" s="108">
        <f t="shared" si="17"/>
        <v>-1323.88</v>
      </c>
    </row>
    <row r="402" spans="2:15" ht="12" x14ac:dyDescent="0.25">
      <c r="B402" s="104" t="s">
        <v>311</v>
      </c>
      <c r="C402" s="86" t="s">
        <v>312</v>
      </c>
      <c r="D402" s="93" t="str">
        <f>+VLOOKUP(B402,CHOE!B397:D546,3,0)</f>
        <v>p</v>
      </c>
      <c r="E402" s="94" t="str">
        <f>+VLOOKUP(B402,CHOE!B397:E546,4,0)</f>
        <v>Current liablilities</v>
      </c>
      <c r="F402" s="94" t="str">
        <f>+VLOOKUP(B402,CHOE!B397:F397,5,0)</f>
        <v>Insurances</v>
      </c>
      <c r="G402" s="94" t="str">
        <f>+VLOOKUP(B402,CHOE!B397:G546,6,0)</f>
        <v>Insurances</v>
      </c>
      <c r="H402" s="96">
        <v>0</v>
      </c>
      <c r="I402" s="96">
        <v>500.37</v>
      </c>
      <c r="J402" s="96">
        <v>7275.42</v>
      </c>
      <c r="K402" s="96">
        <v>9818.77</v>
      </c>
      <c r="L402" s="96">
        <v>0</v>
      </c>
      <c r="M402" s="98">
        <v>3043.72</v>
      </c>
      <c r="N402" s="107">
        <f t="shared" si="16"/>
        <v>-500.37</v>
      </c>
      <c r="O402" s="108">
        <f t="shared" si="17"/>
        <v>-3043.72</v>
      </c>
    </row>
    <row r="403" spans="2:15" ht="12" x14ac:dyDescent="0.25">
      <c r="B403" s="90" t="s">
        <v>313</v>
      </c>
      <c r="C403" s="82" t="s">
        <v>314</v>
      </c>
      <c r="D403" s="93" t="str">
        <f>+VLOOKUP(B403,CHOE!B398:D547,3,0)</f>
        <v>a</v>
      </c>
      <c r="E403" s="94" t="str">
        <f>+VLOOKUP(B403,CHOE!B398:E547,4,0)</f>
        <v>Currents Assets</v>
      </c>
      <c r="F403" s="94" t="str">
        <f>+VLOOKUP(B403,CHOE!B398:F398,5,0)</f>
        <v>Other receivables</v>
      </c>
      <c r="G403" s="94" t="str">
        <f>+VLOOKUP(B403,CHOE!B398:G547,6,0)</f>
        <v>Other debotors</v>
      </c>
      <c r="H403" s="96">
        <v>0</v>
      </c>
      <c r="I403" s="96">
        <v>0</v>
      </c>
      <c r="J403" s="96">
        <v>381144.39</v>
      </c>
      <c r="K403" s="96">
        <v>381144.39</v>
      </c>
      <c r="L403" s="96">
        <v>0</v>
      </c>
      <c r="M403" s="98">
        <v>0</v>
      </c>
      <c r="N403" s="99">
        <f t="shared" si="16"/>
        <v>0</v>
      </c>
      <c r="O403" s="100">
        <f t="shared" si="17"/>
        <v>0</v>
      </c>
    </row>
    <row r="404" spans="2:15" ht="12" x14ac:dyDescent="0.25">
      <c r="B404" s="90" t="s">
        <v>315</v>
      </c>
      <c r="C404" s="82" t="s">
        <v>316</v>
      </c>
      <c r="D404" s="93" t="str">
        <f>+VLOOKUP(B404,CHOE!B399:D548,3,0)</f>
        <v>p</v>
      </c>
      <c r="E404" s="94" t="str">
        <f>+VLOOKUP(B404,CHOE!B399:E548,4,0)</f>
        <v>Current liablilities</v>
      </c>
      <c r="F404" s="94" t="str">
        <f>+VLOOKUP(B404,CHOE!B399:F399,5,0)</f>
        <v>Other liabilities</v>
      </c>
      <c r="G404" s="94" t="str">
        <f>+VLOOKUP(B404,CHOE!B399:G548,6,0)</f>
        <v>Other liabilities</v>
      </c>
      <c r="H404" s="96">
        <v>0</v>
      </c>
      <c r="I404" s="96">
        <v>56193.18</v>
      </c>
      <c r="J404" s="96">
        <v>0</v>
      </c>
      <c r="K404" s="96">
        <v>0</v>
      </c>
      <c r="L404" s="96">
        <v>0</v>
      </c>
      <c r="M404" s="98">
        <v>56193.18</v>
      </c>
      <c r="N404" s="99">
        <f t="shared" si="16"/>
        <v>-56193.18</v>
      </c>
      <c r="O404" s="100">
        <f t="shared" si="17"/>
        <v>-56193.18</v>
      </c>
    </row>
    <row r="405" spans="2:15" ht="12" x14ac:dyDescent="0.25">
      <c r="B405" s="90" t="s">
        <v>317</v>
      </c>
      <c r="C405" s="82" t="s">
        <v>318</v>
      </c>
      <c r="D405" s="93" t="str">
        <f>+VLOOKUP(B405,CHOE!B400:D549,3,0)</f>
        <v>a</v>
      </c>
      <c r="E405" s="94" t="str">
        <f>+VLOOKUP(B405,CHOE!B400:E549,4,0)</f>
        <v>Currents Assets</v>
      </c>
      <c r="F405" s="94" t="str">
        <f>+VLOOKUP(B405,CHOE!B400:F400,5,0)</f>
        <v>Cash &amp; cash equivalents</v>
      </c>
      <c r="G405" s="94" t="str">
        <f>+VLOOKUP(B405,CHOE!B400:G549,6,0)</f>
        <v>Cash in BGN</v>
      </c>
      <c r="H405" s="96">
        <v>7527.61</v>
      </c>
      <c r="I405" s="96">
        <v>0</v>
      </c>
      <c r="J405" s="96">
        <v>83893.22</v>
      </c>
      <c r="K405" s="96">
        <v>71861.490000000005</v>
      </c>
      <c r="L405" s="96">
        <v>19559.34</v>
      </c>
      <c r="M405" s="98">
        <v>0</v>
      </c>
      <c r="N405" s="99">
        <f t="shared" si="16"/>
        <v>7527.61</v>
      </c>
      <c r="O405" s="100">
        <f t="shared" si="17"/>
        <v>19559.34</v>
      </c>
    </row>
    <row r="406" spans="2:15" ht="12" x14ac:dyDescent="0.25">
      <c r="B406" s="90" t="s">
        <v>319</v>
      </c>
      <c r="C406" s="82" t="s">
        <v>320</v>
      </c>
      <c r="D406" s="93" t="str">
        <f>+VLOOKUP(B406,CHOE!B401:D550,3,0)</f>
        <v>a</v>
      </c>
      <c r="E406" s="94" t="str">
        <f>+VLOOKUP(B406,CHOE!B401:E550,4,0)</f>
        <v>Currents Assets</v>
      </c>
      <c r="F406" s="94" t="str">
        <f>+VLOOKUP(B406,CHOE!B401:F401,5,0)</f>
        <v>Cash &amp; cash equivalents</v>
      </c>
      <c r="G406" s="94" t="str">
        <f>+VLOOKUP(B406,CHOE!B401:G550,6,0)</f>
        <v>Bank account in BGN</v>
      </c>
      <c r="H406" s="96">
        <v>65950.53</v>
      </c>
      <c r="I406" s="96">
        <v>0</v>
      </c>
      <c r="J406" s="96">
        <v>13115096.060000001</v>
      </c>
      <c r="K406" s="96">
        <v>13159128.880000001</v>
      </c>
      <c r="L406" s="96">
        <v>21917.71</v>
      </c>
      <c r="M406" s="98">
        <v>0</v>
      </c>
      <c r="N406" s="99">
        <f t="shared" si="16"/>
        <v>65950.53</v>
      </c>
      <c r="O406" s="100">
        <f t="shared" si="17"/>
        <v>21917.71</v>
      </c>
    </row>
    <row r="407" spans="2:15" ht="12" x14ac:dyDescent="0.25">
      <c r="B407" s="90" t="s">
        <v>321</v>
      </c>
      <c r="C407" s="82" t="s">
        <v>322</v>
      </c>
      <c r="D407" s="93" t="str">
        <f>+VLOOKUP(B407,CHOE!B402:D551,3,0)</f>
        <v>a</v>
      </c>
      <c r="E407" s="94" t="str">
        <f>+VLOOKUP(B407,CHOE!B402:E551,4,0)</f>
        <v>Currents Assets</v>
      </c>
      <c r="F407" s="94" t="str">
        <f>+VLOOKUP(B407,CHOE!B402:F402,5,0)</f>
        <v>Cash &amp; cash equivalents</v>
      </c>
      <c r="G407" s="94" t="str">
        <f>+VLOOKUP(B407,CHOE!B402:G551,6,0)</f>
        <v>Bank account in foreign currency</v>
      </c>
      <c r="H407" s="96">
        <v>6109.48</v>
      </c>
      <c r="I407" s="96">
        <v>0</v>
      </c>
      <c r="J407" s="96">
        <v>17488713.920000002</v>
      </c>
      <c r="K407" s="96">
        <v>16462595.92</v>
      </c>
      <c r="L407" s="96">
        <v>1032227.48</v>
      </c>
      <c r="M407" s="98">
        <v>0</v>
      </c>
      <c r="N407" s="99">
        <f t="shared" si="16"/>
        <v>6109.48</v>
      </c>
      <c r="O407" s="100">
        <f t="shared" si="17"/>
        <v>1032227.48</v>
      </c>
    </row>
    <row r="408" spans="2:15" ht="12" x14ac:dyDescent="0.25">
      <c r="B408" s="90" t="s">
        <v>460</v>
      </c>
      <c r="C408" s="82" t="s">
        <v>323</v>
      </c>
      <c r="D408" s="93">
        <f>+VLOOKUP(B408,CHOE!B403:D552,3,0)</f>
        <v>6</v>
      </c>
      <c r="E408" s="94" t="str">
        <f>+VLOOKUP(B408,CHOE!B403:E552,4,0)</f>
        <v xml:space="preserve">Materials and consumables </v>
      </c>
      <c r="F408" s="94" t="str">
        <f>+VLOOKUP(B408,CHOE!B403:F403,5,0)</f>
        <v xml:space="preserve">Materials and consumables </v>
      </c>
      <c r="G408" s="94" t="str">
        <f>+VLOOKUP(B408,CHOE!B403:G552,6,0)</f>
        <v xml:space="preserve">Materials and consumables </v>
      </c>
      <c r="H408" s="96">
        <v>0</v>
      </c>
      <c r="I408" s="96">
        <v>0</v>
      </c>
      <c r="J408" s="96">
        <v>7166459.5899999999</v>
      </c>
      <c r="K408" s="96">
        <v>7166459.5899999999</v>
      </c>
      <c r="L408" s="96">
        <v>0</v>
      </c>
      <c r="M408" s="98">
        <v>0</v>
      </c>
      <c r="N408" s="99">
        <f t="shared" si="16"/>
        <v>0</v>
      </c>
      <c r="O408" s="100">
        <f t="shared" si="17"/>
        <v>0</v>
      </c>
    </row>
    <row r="409" spans="2:15" ht="12" x14ac:dyDescent="0.25">
      <c r="B409" s="90" t="s">
        <v>461</v>
      </c>
      <c r="C409" s="82" t="s">
        <v>324</v>
      </c>
      <c r="D409" s="93">
        <f>+VLOOKUP(B409,CHOE!B404:D553,3,0)</f>
        <v>6</v>
      </c>
      <c r="E409" s="94" t="str">
        <f>+VLOOKUP(B409,CHOE!B404:E553,4,0)</f>
        <v xml:space="preserve">Materials and consumables </v>
      </c>
      <c r="F409" s="94" t="str">
        <f>+VLOOKUP(B409,CHOE!B404:F404,5,0)</f>
        <v xml:space="preserve">Materials and consumables </v>
      </c>
      <c r="G409" s="94" t="str">
        <f>+VLOOKUP(B409,CHOE!B404:G553,6,0)</f>
        <v xml:space="preserve">Materials and consumables </v>
      </c>
      <c r="H409" s="96">
        <v>0</v>
      </c>
      <c r="I409" s="96">
        <v>0</v>
      </c>
      <c r="J409" s="96">
        <v>144604.76</v>
      </c>
      <c r="K409" s="96">
        <v>144604.76</v>
      </c>
      <c r="L409" s="96">
        <v>0</v>
      </c>
      <c r="M409" s="98">
        <v>0</v>
      </c>
      <c r="N409" s="99">
        <f t="shared" si="16"/>
        <v>0</v>
      </c>
      <c r="O409" s="100">
        <f t="shared" si="17"/>
        <v>0</v>
      </c>
    </row>
    <row r="410" spans="2:15" ht="12" x14ac:dyDescent="0.25">
      <c r="B410" s="90" t="s">
        <v>462</v>
      </c>
      <c r="C410" s="82" t="s">
        <v>325</v>
      </c>
      <c r="D410" s="93">
        <f>+VLOOKUP(B410,CHOE!B405:D554,3,0)</f>
        <v>6</v>
      </c>
      <c r="E410" s="94" t="str">
        <f>+VLOOKUP(B410,CHOE!B405:E554,4,0)</f>
        <v xml:space="preserve">Materials and consumables </v>
      </c>
      <c r="F410" s="94" t="str">
        <f>+VLOOKUP(B410,CHOE!B405:F405,5,0)</f>
        <v xml:space="preserve">Materials and consumables </v>
      </c>
      <c r="G410" s="94" t="str">
        <f>+VLOOKUP(B410,CHOE!B405:G554,6,0)</f>
        <v xml:space="preserve">Materials and consumables </v>
      </c>
      <c r="H410" s="96">
        <v>0</v>
      </c>
      <c r="I410" s="96">
        <v>0</v>
      </c>
      <c r="J410" s="96">
        <v>92307.26</v>
      </c>
      <c r="K410" s="96">
        <v>92307.26</v>
      </c>
      <c r="L410" s="96">
        <v>0</v>
      </c>
      <c r="M410" s="98">
        <v>0</v>
      </c>
      <c r="N410" s="99">
        <f t="shared" si="16"/>
        <v>0</v>
      </c>
      <c r="O410" s="100">
        <f t="shared" si="17"/>
        <v>0</v>
      </c>
    </row>
    <row r="411" spans="2:15" ht="12" x14ac:dyDescent="0.25">
      <c r="B411" s="90" t="s">
        <v>463</v>
      </c>
      <c r="C411" s="82" t="s">
        <v>326</v>
      </c>
      <c r="D411" s="93">
        <f>+VLOOKUP(B411,CHOE!B406:D555,3,0)</f>
        <v>6</v>
      </c>
      <c r="E411" s="94" t="str">
        <f>+VLOOKUP(B411,CHOE!B406:E555,4,0)</f>
        <v xml:space="preserve">Materials and consumables </v>
      </c>
      <c r="F411" s="94" t="str">
        <f>+VLOOKUP(B411,CHOE!B406:F406,5,0)</f>
        <v xml:space="preserve">Materials and consumables </v>
      </c>
      <c r="G411" s="94" t="str">
        <f>+VLOOKUP(B411,CHOE!B406:G555,6,0)</f>
        <v xml:space="preserve">Materials and consumables </v>
      </c>
      <c r="H411" s="96">
        <v>0</v>
      </c>
      <c r="I411" s="96">
        <v>0</v>
      </c>
      <c r="J411" s="96">
        <v>2119.9</v>
      </c>
      <c r="K411" s="96">
        <v>2119.9</v>
      </c>
      <c r="L411" s="96">
        <v>0</v>
      </c>
      <c r="M411" s="98">
        <v>0</v>
      </c>
      <c r="N411" s="99">
        <f t="shared" si="16"/>
        <v>0</v>
      </c>
      <c r="O411" s="100">
        <f t="shared" si="17"/>
        <v>0</v>
      </c>
    </row>
    <row r="412" spans="2:15" ht="12" x14ac:dyDescent="0.25">
      <c r="B412" s="90" t="s">
        <v>464</v>
      </c>
      <c r="C412" s="82" t="s">
        <v>327</v>
      </c>
      <c r="D412" s="93">
        <f>+VLOOKUP(B412,CHOE!B407:D556,3,0)</f>
        <v>6</v>
      </c>
      <c r="E412" s="94" t="str">
        <f>+VLOOKUP(B412,CHOE!B407:E556,4,0)</f>
        <v xml:space="preserve">Materials and consumables </v>
      </c>
      <c r="F412" s="94" t="str">
        <f>+VLOOKUP(B412,CHOE!B407:F407,5,0)</f>
        <v xml:space="preserve">Materials and consumables </v>
      </c>
      <c r="G412" s="94" t="str">
        <f>+VLOOKUP(B412,CHOE!B407:G556,6,0)</f>
        <v xml:space="preserve">Materials and consumables </v>
      </c>
      <c r="H412" s="96">
        <v>0</v>
      </c>
      <c r="I412" s="96">
        <v>0</v>
      </c>
      <c r="J412" s="96">
        <v>810</v>
      </c>
      <c r="K412" s="96">
        <v>810</v>
      </c>
      <c r="L412" s="96">
        <v>0</v>
      </c>
      <c r="M412" s="98">
        <v>0</v>
      </c>
      <c r="N412" s="99">
        <f t="shared" si="16"/>
        <v>0</v>
      </c>
      <c r="O412" s="100">
        <f t="shared" si="17"/>
        <v>0</v>
      </c>
    </row>
    <row r="413" spans="2:15" ht="12" x14ac:dyDescent="0.25">
      <c r="B413" s="90" t="s">
        <v>465</v>
      </c>
      <c r="C413" s="82" t="s">
        <v>328</v>
      </c>
      <c r="D413" s="93">
        <f>+VLOOKUP(B413,CHOE!B408:D557,3,0)</f>
        <v>6</v>
      </c>
      <c r="E413" s="94" t="str">
        <f>+VLOOKUP(B413,CHOE!B408:E557,4,0)</f>
        <v xml:space="preserve">Materials and consumables </v>
      </c>
      <c r="F413" s="94" t="str">
        <f>+VLOOKUP(B413,CHOE!B408:F408,5,0)</f>
        <v xml:space="preserve">Materials and consumables </v>
      </c>
      <c r="G413" s="94" t="str">
        <f>+VLOOKUP(B413,CHOE!B408:G557,6,0)</f>
        <v xml:space="preserve">Materials and consumables </v>
      </c>
      <c r="H413" s="96">
        <v>0</v>
      </c>
      <c r="I413" s="96">
        <v>0</v>
      </c>
      <c r="J413" s="96">
        <v>3512.26</v>
      </c>
      <c r="K413" s="96">
        <v>3512.26</v>
      </c>
      <c r="L413" s="96">
        <v>0</v>
      </c>
      <c r="M413" s="98">
        <v>0</v>
      </c>
      <c r="N413" s="99">
        <f t="shared" si="16"/>
        <v>0</v>
      </c>
      <c r="O413" s="100">
        <f t="shared" si="17"/>
        <v>0</v>
      </c>
    </row>
    <row r="414" spans="2:15" ht="12" x14ac:dyDescent="0.25">
      <c r="B414" s="90" t="s">
        <v>466</v>
      </c>
      <c r="C414" s="82" t="s">
        <v>329</v>
      </c>
      <c r="D414" s="93">
        <f>+VLOOKUP(B414,CHOE!B409:D558,3,0)</f>
        <v>6</v>
      </c>
      <c r="E414" s="94" t="str">
        <f>+VLOOKUP(B414,CHOE!B409:E558,4,0)</f>
        <v xml:space="preserve">Materials and consumables </v>
      </c>
      <c r="F414" s="94" t="str">
        <f>+VLOOKUP(B414,CHOE!B409:F409,5,0)</f>
        <v xml:space="preserve">Materials and consumables </v>
      </c>
      <c r="G414" s="94" t="str">
        <f>+VLOOKUP(B414,CHOE!B409:G558,6,0)</f>
        <v xml:space="preserve">Materials and consumables </v>
      </c>
      <c r="H414" s="96">
        <v>0</v>
      </c>
      <c r="I414" s="96">
        <v>0</v>
      </c>
      <c r="J414" s="96">
        <v>155085.47</v>
      </c>
      <c r="K414" s="96">
        <v>155085.47</v>
      </c>
      <c r="L414" s="96">
        <v>0</v>
      </c>
      <c r="M414" s="98">
        <v>0</v>
      </c>
      <c r="N414" s="99">
        <f t="shared" si="16"/>
        <v>0</v>
      </c>
      <c r="O414" s="100">
        <f t="shared" si="17"/>
        <v>0</v>
      </c>
    </row>
    <row r="415" spans="2:15" ht="12" x14ac:dyDescent="0.25">
      <c r="B415" s="90" t="s">
        <v>467</v>
      </c>
      <c r="C415" s="82" t="s">
        <v>330</v>
      </c>
      <c r="D415" s="93">
        <f>+VLOOKUP(B415,CHOE!B410:D559,3,0)</f>
        <v>6</v>
      </c>
      <c r="E415" s="94" t="str">
        <f>+VLOOKUP(B415,CHOE!B410:E559,4,0)</f>
        <v>External services</v>
      </c>
      <c r="F415" s="94" t="str">
        <f>+VLOOKUP(B415,CHOE!B410:F410,5,0)</f>
        <v>External services</v>
      </c>
      <c r="G415" s="94" t="str">
        <f>+VLOOKUP(B415,CHOE!B410:G559,6,0)</f>
        <v>External services</v>
      </c>
      <c r="H415" s="96">
        <v>0</v>
      </c>
      <c r="I415" s="96">
        <v>0</v>
      </c>
      <c r="J415" s="96">
        <v>845336.87</v>
      </c>
      <c r="K415" s="96">
        <v>845336.87</v>
      </c>
      <c r="L415" s="96">
        <v>0</v>
      </c>
      <c r="M415" s="98">
        <v>0</v>
      </c>
      <c r="N415" s="99">
        <f t="shared" si="16"/>
        <v>0</v>
      </c>
      <c r="O415" s="100">
        <f t="shared" si="17"/>
        <v>0</v>
      </c>
    </row>
    <row r="416" spans="2:15" ht="12" x14ac:dyDescent="0.25">
      <c r="B416" s="90" t="s">
        <v>468</v>
      </c>
      <c r="C416" s="82" t="s">
        <v>331</v>
      </c>
      <c r="D416" s="93">
        <f>+VLOOKUP(B416,CHOE!B411:D560,3,0)</f>
        <v>6</v>
      </c>
      <c r="E416" s="94" t="str">
        <f>+VLOOKUP(B416,CHOE!B411:E560,4,0)</f>
        <v>External services</v>
      </c>
      <c r="F416" s="94" t="str">
        <f>+VLOOKUP(B416,CHOE!B411:F411,5,0)</f>
        <v>External services</v>
      </c>
      <c r="G416" s="94" t="str">
        <f>+VLOOKUP(B416,CHOE!B411:G560,6,0)</f>
        <v>External services</v>
      </c>
      <c r="H416" s="96">
        <v>0</v>
      </c>
      <c r="I416" s="96">
        <v>0</v>
      </c>
      <c r="J416" s="96">
        <v>9160.7800000000007</v>
      </c>
      <c r="K416" s="96">
        <v>9160.7800000000007</v>
      </c>
      <c r="L416" s="96">
        <v>0</v>
      </c>
      <c r="M416" s="98">
        <v>0</v>
      </c>
      <c r="N416" s="99">
        <f t="shared" si="16"/>
        <v>0</v>
      </c>
      <c r="O416" s="100">
        <f t="shared" si="17"/>
        <v>0</v>
      </c>
    </row>
    <row r="417" spans="2:15" ht="12" x14ac:dyDescent="0.25">
      <c r="B417" s="90" t="s">
        <v>469</v>
      </c>
      <c r="C417" s="82" t="s">
        <v>332</v>
      </c>
      <c r="D417" s="93">
        <f>+VLOOKUP(B417,CHOE!B412:D561,3,0)</f>
        <v>6</v>
      </c>
      <c r="E417" s="94" t="str">
        <f>+VLOOKUP(B417,CHOE!B412:E561,4,0)</f>
        <v>External services</v>
      </c>
      <c r="F417" s="94" t="str">
        <f>+VLOOKUP(B417,CHOE!B412:F412,5,0)</f>
        <v>External services</v>
      </c>
      <c r="G417" s="94" t="str">
        <f>+VLOOKUP(B417,CHOE!B412:G561,6,0)</f>
        <v>External services</v>
      </c>
      <c r="H417" s="96">
        <v>0</v>
      </c>
      <c r="I417" s="96">
        <v>0</v>
      </c>
      <c r="J417" s="96">
        <v>11632.16</v>
      </c>
      <c r="K417" s="96">
        <v>11632.16</v>
      </c>
      <c r="L417" s="96">
        <v>0</v>
      </c>
      <c r="M417" s="98">
        <v>0</v>
      </c>
      <c r="N417" s="99">
        <f t="shared" si="16"/>
        <v>0</v>
      </c>
      <c r="O417" s="100">
        <f t="shared" si="17"/>
        <v>0</v>
      </c>
    </row>
    <row r="418" spans="2:15" ht="12" x14ac:dyDescent="0.25">
      <c r="B418" s="90" t="s">
        <v>470</v>
      </c>
      <c r="C418" s="82" t="s">
        <v>333</v>
      </c>
      <c r="D418" s="93">
        <f>+VLOOKUP(B418,CHOE!B413:D562,3,0)</f>
        <v>6</v>
      </c>
      <c r="E418" s="94" t="str">
        <f>+VLOOKUP(B418,CHOE!B413:E562,4,0)</f>
        <v>External services</v>
      </c>
      <c r="F418" s="94" t="str">
        <f>+VLOOKUP(B418,CHOE!B413:F413,5,0)</f>
        <v>External services</v>
      </c>
      <c r="G418" s="94" t="str">
        <f>+VLOOKUP(B418,CHOE!B413:G562,6,0)</f>
        <v>External services</v>
      </c>
      <c r="H418" s="96">
        <v>0</v>
      </c>
      <c r="I418" s="96">
        <v>0</v>
      </c>
      <c r="J418" s="96">
        <v>19020.39</v>
      </c>
      <c r="K418" s="96">
        <v>19020.39</v>
      </c>
      <c r="L418" s="96">
        <v>0</v>
      </c>
      <c r="M418" s="98">
        <v>0</v>
      </c>
      <c r="N418" s="99">
        <f t="shared" si="16"/>
        <v>0</v>
      </c>
      <c r="O418" s="100">
        <f t="shared" si="17"/>
        <v>0</v>
      </c>
    </row>
    <row r="419" spans="2:15" ht="12" x14ac:dyDescent="0.25">
      <c r="B419" s="90" t="s">
        <v>471</v>
      </c>
      <c r="C419" s="82" t="s">
        <v>334</v>
      </c>
      <c r="D419" s="93">
        <f>+VLOOKUP(B419,CHOE!B414:D563,3,0)</f>
        <v>6</v>
      </c>
      <c r="E419" s="94" t="str">
        <f>+VLOOKUP(B419,CHOE!B414:E563,4,0)</f>
        <v>External services</v>
      </c>
      <c r="F419" s="94" t="str">
        <f>+VLOOKUP(B419,CHOE!B414:F414,5,0)</f>
        <v>External services</v>
      </c>
      <c r="G419" s="94" t="str">
        <f>+VLOOKUP(B419,CHOE!B414:G563,6,0)</f>
        <v>External services</v>
      </c>
      <c r="H419" s="96">
        <v>0</v>
      </c>
      <c r="I419" s="96">
        <v>0</v>
      </c>
      <c r="J419" s="96">
        <v>13500.76</v>
      </c>
      <c r="K419" s="96">
        <v>13500.76</v>
      </c>
      <c r="L419" s="96">
        <v>0</v>
      </c>
      <c r="M419" s="98">
        <v>0</v>
      </c>
      <c r="N419" s="99">
        <f t="shared" si="16"/>
        <v>0</v>
      </c>
      <c r="O419" s="100">
        <f t="shared" si="17"/>
        <v>0</v>
      </c>
    </row>
    <row r="420" spans="2:15" ht="12" x14ac:dyDescent="0.25">
      <c r="B420" s="90" t="s">
        <v>472</v>
      </c>
      <c r="C420" s="82" t="s">
        <v>335</v>
      </c>
      <c r="D420" s="93">
        <f>+VLOOKUP(B420,CHOE!B415:D564,3,0)</f>
        <v>6</v>
      </c>
      <c r="E420" s="94" t="str">
        <f>+VLOOKUP(B420,CHOE!B415:E564,4,0)</f>
        <v>External services</v>
      </c>
      <c r="F420" s="94" t="str">
        <f>+VLOOKUP(B420,CHOE!B415:F415,5,0)</f>
        <v>External services</v>
      </c>
      <c r="G420" s="94" t="str">
        <f>+VLOOKUP(B420,CHOE!B415:G564,6,0)</f>
        <v>External services</v>
      </c>
      <c r="H420" s="96">
        <v>0</v>
      </c>
      <c r="I420" s="96">
        <v>0</v>
      </c>
      <c r="J420" s="96">
        <v>434723.15</v>
      </c>
      <c r="K420" s="96">
        <v>434723.15</v>
      </c>
      <c r="L420" s="96">
        <v>0</v>
      </c>
      <c r="M420" s="98">
        <v>0</v>
      </c>
      <c r="N420" s="99">
        <f t="shared" si="16"/>
        <v>0</v>
      </c>
      <c r="O420" s="100">
        <f t="shared" si="17"/>
        <v>0</v>
      </c>
    </row>
    <row r="421" spans="2:15" ht="12" x14ac:dyDescent="0.25">
      <c r="B421" s="90" t="s">
        <v>473</v>
      </c>
      <c r="C421" s="82" t="s">
        <v>336</v>
      </c>
      <c r="D421" s="93">
        <f>+VLOOKUP(B421,CHOE!B416:D565,3,0)</f>
        <v>6</v>
      </c>
      <c r="E421" s="94" t="str">
        <f>+VLOOKUP(B421,CHOE!B416:E565,4,0)</f>
        <v>External services</v>
      </c>
      <c r="F421" s="94" t="str">
        <f>+VLOOKUP(B421,CHOE!B416:F416,5,0)</f>
        <v>External services</v>
      </c>
      <c r="G421" s="94" t="str">
        <f>+VLOOKUP(B421,CHOE!B416:G565,6,0)</f>
        <v>External services</v>
      </c>
      <c r="H421" s="96">
        <v>0</v>
      </c>
      <c r="I421" s="96">
        <v>0</v>
      </c>
      <c r="J421" s="96">
        <v>8911</v>
      </c>
      <c r="K421" s="96">
        <v>8911</v>
      </c>
      <c r="L421" s="96">
        <v>0</v>
      </c>
      <c r="M421" s="98">
        <v>0</v>
      </c>
      <c r="N421" s="99">
        <f t="shared" si="16"/>
        <v>0</v>
      </c>
      <c r="O421" s="100">
        <f t="shared" si="17"/>
        <v>0</v>
      </c>
    </row>
    <row r="422" spans="2:15" ht="12" x14ac:dyDescent="0.25">
      <c r="B422" s="90" t="s">
        <v>474</v>
      </c>
      <c r="C422" s="82" t="s">
        <v>337</v>
      </c>
      <c r="D422" s="93">
        <f>+VLOOKUP(B422,CHOE!B417:D566,3,0)</f>
        <v>6</v>
      </c>
      <c r="E422" s="94" t="str">
        <f>+VLOOKUP(B422,CHOE!B417:E566,4,0)</f>
        <v>External services</v>
      </c>
      <c r="F422" s="94" t="str">
        <f>+VLOOKUP(B422,CHOE!B417:F417,5,0)</f>
        <v>External services</v>
      </c>
      <c r="G422" s="94" t="str">
        <f>+VLOOKUP(B422,CHOE!B417:G566,6,0)</f>
        <v>External services</v>
      </c>
      <c r="H422" s="96">
        <v>0</v>
      </c>
      <c r="I422" s="96">
        <v>0</v>
      </c>
      <c r="J422" s="96">
        <v>944.5</v>
      </c>
      <c r="K422" s="96">
        <v>944.5</v>
      </c>
      <c r="L422" s="96">
        <v>0</v>
      </c>
      <c r="M422" s="98">
        <v>0</v>
      </c>
      <c r="N422" s="99">
        <f t="shared" si="16"/>
        <v>0</v>
      </c>
      <c r="O422" s="100">
        <f t="shared" si="17"/>
        <v>0</v>
      </c>
    </row>
    <row r="423" spans="2:15" ht="12" x14ac:dyDescent="0.25">
      <c r="B423" s="90" t="s">
        <v>475</v>
      </c>
      <c r="C423" s="82" t="s">
        <v>329</v>
      </c>
      <c r="D423" s="93">
        <f>+VLOOKUP(B423,CHOE!B418:D567,3,0)</f>
        <v>6</v>
      </c>
      <c r="E423" s="94" t="str">
        <f>+VLOOKUP(B423,CHOE!B418:E567,4,0)</f>
        <v>External services</v>
      </c>
      <c r="F423" s="94" t="str">
        <f>+VLOOKUP(B423,CHOE!B418:F418,5,0)</f>
        <v>External services</v>
      </c>
      <c r="G423" s="94" t="str">
        <f>+VLOOKUP(B423,CHOE!B418:G567,6,0)</f>
        <v>External services</v>
      </c>
      <c r="H423" s="96">
        <v>0</v>
      </c>
      <c r="I423" s="96">
        <v>0</v>
      </c>
      <c r="J423" s="96">
        <v>155085.47</v>
      </c>
      <c r="K423" s="96">
        <v>155085.47</v>
      </c>
      <c r="L423" s="96">
        <v>0</v>
      </c>
      <c r="M423" s="98">
        <v>0</v>
      </c>
      <c r="N423" s="99">
        <f t="shared" si="16"/>
        <v>0</v>
      </c>
      <c r="O423" s="100">
        <f t="shared" si="17"/>
        <v>0</v>
      </c>
    </row>
    <row r="424" spans="2:15" ht="12" x14ac:dyDescent="0.25">
      <c r="B424" s="90" t="s">
        <v>476</v>
      </c>
      <c r="C424" s="82" t="s">
        <v>338</v>
      </c>
      <c r="D424" s="93">
        <f>+VLOOKUP(B424,CHOE!B419:D568,3,0)</f>
        <v>6</v>
      </c>
      <c r="E424" s="94" t="str">
        <f>+VLOOKUP(B424,CHOE!B419:E568,4,0)</f>
        <v>Depreciation and amortization costs</v>
      </c>
      <c r="F424" s="94" t="str">
        <f>+VLOOKUP(B424,CHOE!B419:F419,5,0)</f>
        <v>Depreciation and amortization costs</v>
      </c>
      <c r="G424" s="94" t="str">
        <f>+VLOOKUP(B424,CHOE!B419:G568,6,0)</f>
        <v>Depreciation and amortization costs</v>
      </c>
      <c r="H424" s="96">
        <v>0</v>
      </c>
      <c r="I424" s="96">
        <v>0</v>
      </c>
      <c r="J424" s="96">
        <v>839459.22</v>
      </c>
      <c r="K424" s="96">
        <v>839459.22</v>
      </c>
      <c r="L424" s="96">
        <v>0</v>
      </c>
      <c r="M424" s="98">
        <v>0</v>
      </c>
      <c r="N424" s="99">
        <f t="shared" si="16"/>
        <v>0</v>
      </c>
      <c r="O424" s="100">
        <f t="shared" si="17"/>
        <v>0</v>
      </c>
    </row>
    <row r="425" spans="2:15" ht="12" x14ac:dyDescent="0.25">
      <c r="B425" s="90" t="s">
        <v>477</v>
      </c>
      <c r="C425" s="82" t="s">
        <v>339</v>
      </c>
      <c r="D425" s="93">
        <f>+VLOOKUP(B425,CHOE!B420:D569,3,0)</f>
        <v>6</v>
      </c>
      <c r="E425" s="94" t="str">
        <f>+VLOOKUP(B425,CHOE!B420:E569,4,0)</f>
        <v>Depreciation and amortization costs</v>
      </c>
      <c r="F425" s="94" t="str">
        <f>+VLOOKUP(B425,CHOE!B420:F420,5,0)</f>
        <v>Depreciation and amortization costs</v>
      </c>
      <c r="G425" s="94" t="str">
        <f>+VLOOKUP(B425,CHOE!B420:G569,6,0)</f>
        <v>Depreciation and amortization costs</v>
      </c>
      <c r="H425" s="96">
        <v>0</v>
      </c>
      <c r="I425" s="96">
        <v>0</v>
      </c>
      <c r="J425" s="96">
        <v>0</v>
      </c>
      <c r="K425" s="96">
        <v>0</v>
      </c>
      <c r="L425" s="96">
        <v>0</v>
      </c>
      <c r="M425" s="98">
        <v>0</v>
      </c>
      <c r="N425" s="99">
        <f t="shared" si="16"/>
        <v>0</v>
      </c>
      <c r="O425" s="100">
        <f t="shared" si="17"/>
        <v>0</v>
      </c>
    </row>
    <row r="426" spans="2:15" ht="12" x14ac:dyDescent="0.25">
      <c r="B426" s="90" t="s">
        <v>478</v>
      </c>
      <c r="C426" s="82" t="s">
        <v>340</v>
      </c>
      <c r="D426" s="93">
        <f>+VLOOKUP(B426,CHOE!B421:D570,3,0)</f>
        <v>6</v>
      </c>
      <c r="E426" s="94" t="str">
        <f>+VLOOKUP(B426,CHOE!B421:E570,4,0)</f>
        <v>Salaries</v>
      </c>
      <c r="F426" s="94" t="str">
        <f>+VLOOKUP(B426,CHOE!B421:F421,5,0)</f>
        <v>Salaries</v>
      </c>
      <c r="G426" s="94" t="str">
        <f>+VLOOKUP(B426,CHOE!B421:G570,6,0)</f>
        <v>Salaries</v>
      </c>
      <c r="H426" s="96">
        <v>0</v>
      </c>
      <c r="I426" s="96">
        <v>0</v>
      </c>
      <c r="J426" s="96">
        <v>2642307.73</v>
      </c>
      <c r="K426" s="96">
        <v>2642307.73</v>
      </c>
      <c r="L426" s="96">
        <v>0</v>
      </c>
      <c r="M426" s="98">
        <v>0</v>
      </c>
      <c r="N426" s="99">
        <f t="shared" si="16"/>
        <v>0</v>
      </c>
      <c r="O426" s="100">
        <f t="shared" si="17"/>
        <v>0</v>
      </c>
    </row>
    <row r="427" spans="2:15" ht="12" x14ac:dyDescent="0.25">
      <c r="B427" s="90" t="s">
        <v>479</v>
      </c>
      <c r="C427" s="82" t="s">
        <v>341</v>
      </c>
      <c r="D427" s="93">
        <f>+VLOOKUP(B427,CHOE!B422:D571,3,0)</f>
        <v>6</v>
      </c>
      <c r="E427" s="94" t="str">
        <f>+VLOOKUP(B427,CHOE!B422:E571,4,0)</f>
        <v>Salaries</v>
      </c>
      <c r="F427" s="94" t="str">
        <f>+VLOOKUP(B427,CHOE!B422:F422,5,0)</f>
        <v>Salaries</v>
      </c>
      <c r="G427" s="94" t="str">
        <f>+VLOOKUP(B427,CHOE!B422:G571,6,0)</f>
        <v>Salaries</v>
      </c>
      <c r="H427" s="96">
        <v>0</v>
      </c>
      <c r="I427" s="96">
        <v>0</v>
      </c>
      <c r="J427" s="96">
        <v>8931.4</v>
      </c>
      <c r="K427" s="96">
        <v>8931.4</v>
      </c>
      <c r="L427" s="96">
        <v>0</v>
      </c>
      <c r="M427" s="98">
        <v>0</v>
      </c>
      <c r="N427" s="99">
        <f t="shared" si="16"/>
        <v>0</v>
      </c>
      <c r="O427" s="100">
        <f t="shared" si="17"/>
        <v>0</v>
      </c>
    </row>
    <row r="428" spans="2:15" ht="12" x14ac:dyDescent="0.25">
      <c r="B428" s="90" t="s">
        <v>480</v>
      </c>
      <c r="C428" s="82" t="s">
        <v>342</v>
      </c>
      <c r="D428" s="93">
        <f>+VLOOKUP(B428,CHOE!B423:D572,3,0)</f>
        <v>6</v>
      </c>
      <c r="E428" s="94" t="str">
        <f>+VLOOKUP(B428,CHOE!B423:E572,4,0)</f>
        <v>Salaries</v>
      </c>
      <c r="F428" s="94" t="str">
        <f>+VLOOKUP(B428,CHOE!B423:F423,5,0)</f>
        <v>Salaries</v>
      </c>
      <c r="G428" s="94" t="str">
        <f>+VLOOKUP(B428,CHOE!B423:G572,6,0)</f>
        <v>Salaries</v>
      </c>
      <c r="H428" s="96">
        <v>0</v>
      </c>
      <c r="I428" s="96">
        <v>0</v>
      </c>
      <c r="J428" s="96">
        <v>6000</v>
      </c>
      <c r="K428" s="96">
        <v>6000</v>
      </c>
      <c r="L428" s="96">
        <v>0</v>
      </c>
      <c r="M428" s="98">
        <v>0</v>
      </c>
      <c r="N428" s="99">
        <f t="shared" si="16"/>
        <v>0</v>
      </c>
      <c r="O428" s="100">
        <f t="shared" si="17"/>
        <v>0</v>
      </c>
    </row>
    <row r="429" spans="2:15" ht="12" x14ac:dyDescent="0.25">
      <c r="B429" s="90" t="s">
        <v>481</v>
      </c>
      <c r="C429" s="82" t="s">
        <v>343</v>
      </c>
      <c r="D429" s="93">
        <f>+VLOOKUP(B429,CHOE!B424:D573,3,0)</f>
        <v>6</v>
      </c>
      <c r="E429" s="94" t="str">
        <f>+VLOOKUP(B429,CHOE!B424:E573,4,0)</f>
        <v>Social security contributions</v>
      </c>
      <c r="F429" s="94" t="str">
        <f>+VLOOKUP(B429,CHOE!B424:F424,5,0)</f>
        <v>Social security contributions</v>
      </c>
      <c r="G429" s="94" t="str">
        <f>+VLOOKUP(B429,CHOE!B424:G573,6,0)</f>
        <v>Social security contributions</v>
      </c>
      <c r="H429" s="96">
        <v>0</v>
      </c>
      <c r="I429" s="96">
        <v>0</v>
      </c>
      <c r="J429" s="96">
        <v>213628.56</v>
      </c>
      <c r="K429" s="96">
        <v>213628.56</v>
      </c>
      <c r="L429" s="96">
        <v>0</v>
      </c>
      <c r="M429" s="98">
        <v>0</v>
      </c>
      <c r="N429" s="99">
        <f t="shared" si="16"/>
        <v>0</v>
      </c>
      <c r="O429" s="100">
        <f t="shared" si="17"/>
        <v>0</v>
      </c>
    </row>
    <row r="430" spans="2:15" ht="12" x14ac:dyDescent="0.25">
      <c r="B430" s="90" t="s">
        <v>482</v>
      </c>
      <c r="C430" s="82" t="s">
        <v>303</v>
      </c>
      <c r="D430" s="93">
        <f>+VLOOKUP(B430,CHOE!B425:D574,3,0)</f>
        <v>6</v>
      </c>
      <c r="E430" s="94" t="str">
        <f>+VLOOKUP(B430,CHOE!B425:E574,4,0)</f>
        <v>Social security contributions</v>
      </c>
      <c r="F430" s="94" t="str">
        <f>+VLOOKUP(B430,CHOE!B425:F425,5,0)</f>
        <v>Social security contributions</v>
      </c>
      <c r="G430" s="94" t="str">
        <f>+VLOOKUP(B430,CHOE!B425:G574,6,0)</f>
        <v>Social security contributions</v>
      </c>
      <c r="H430" s="96">
        <v>0</v>
      </c>
      <c r="I430" s="96">
        <v>2091.7800000000002</v>
      </c>
      <c r="J430" s="96">
        <v>23679.24</v>
      </c>
      <c r="K430" s="96">
        <v>22995.040000000001</v>
      </c>
      <c r="L430" s="96">
        <v>0</v>
      </c>
      <c r="M430" s="98">
        <v>1407.58</v>
      </c>
      <c r="N430" s="99">
        <f t="shared" si="16"/>
        <v>-2091.7800000000002</v>
      </c>
      <c r="O430" s="100">
        <f t="shared" si="17"/>
        <v>-1407.58</v>
      </c>
    </row>
    <row r="431" spans="2:15" ht="12" x14ac:dyDescent="0.25">
      <c r="B431" s="90" t="s">
        <v>483</v>
      </c>
      <c r="C431" s="82" t="s">
        <v>344</v>
      </c>
      <c r="D431" s="93">
        <f>+VLOOKUP(B431,CHOE!B426:D575,3,0)</f>
        <v>6</v>
      </c>
      <c r="E431" s="94" t="str">
        <f>+VLOOKUP(B431,CHOE!B426:E575,4,0)</f>
        <v>Social security contributions</v>
      </c>
      <c r="F431" s="94" t="str">
        <f>+VLOOKUP(B431,CHOE!B426:F426,5,0)</f>
        <v>Social security contributions</v>
      </c>
      <c r="G431" s="94" t="str">
        <f>+VLOOKUP(B431,CHOE!B426:G575,6,0)</f>
        <v>Social security contributions</v>
      </c>
      <c r="H431" s="96">
        <v>0</v>
      </c>
      <c r="I431" s="96">
        <v>0</v>
      </c>
      <c r="J431" s="96">
        <v>53654.43</v>
      </c>
      <c r="K431" s="96">
        <v>53654.43</v>
      </c>
      <c r="L431" s="96">
        <v>0</v>
      </c>
      <c r="M431" s="98">
        <v>0</v>
      </c>
      <c r="N431" s="99">
        <f t="shared" si="16"/>
        <v>0</v>
      </c>
      <c r="O431" s="100">
        <f t="shared" si="17"/>
        <v>0</v>
      </c>
    </row>
    <row r="432" spans="2:15" ht="12" x14ac:dyDescent="0.25">
      <c r="B432" s="90" t="s">
        <v>484</v>
      </c>
      <c r="C432" s="82" t="s">
        <v>345</v>
      </c>
      <c r="D432" s="93">
        <f>+VLOOKUP(B432,CHOE!B427:D576,3,0)</f>
        <v>6</v>
      </c>
      <c r="E432" s="94" t="str">
        <f>+VLOOKUP(B432,CHOE!B427:E576,4,0)</f>
        <v>Social security contributions</v>
      </c>
      <c r="F432" s="94" t="str">
        <f>+VLOOKUP(B432,CHOE!B427:F427,5,0)</f>
        <v>Social security contributions</v>
      </c>
      <c r="G432" s="94" t="str">
        <f>+VLOOKUP(B432,CHOE!B427:G576,6,0)</f>
        <v>Social security contributions</v>
      </c>
      <c r="H432" s="96">
        <v>0</v>
      </c>
      <c r="I432" s="96">
        <v>0</v>
      </c>
      <c r="J432" s="96">
        <v>15330.1</v>
      </c>
      <c r="K432" s="96">
        <v>15330.1</v>
      </c>
      <c r="L432" s="96">
        <v>0</v>
      </c>
      <c r="M432" s="98">
        <v>0</v>
      </c>
      <c r="N432" s="99">
        <f t="shared" si="16"/>
        <v>0</v>
      </c>
      <c r="O432" s="100">
        <f t="shared" si="17"/>
        <v>0</v>
      </c>
    </row>
    <row r="433" spans="2:15" ht="12" x14ac:dyDescent="0.25">
      <c r="B433" s="90" t="s">
        <v>485</v>
      </c>
      <c r="C433" s="82" t="s">
        <v>346</v>
      </c>
      <c r="D433" s="93">
        <f>+VLOOKUP(B433,CHOE!B428:D577,3,0)</f>
        <v>6</v>
      </c>
      <c r="E433" s="94" t="str">
        <f>+VLOOKUP(B433,CHOE!B428:E577,4,0)</f>
        <v>Social security contributions</v>
      </c>
      <c r="F433" s="94" t="str">
        <f>+VLOOKUP(B433,CHOE!B428:F428,5,0)</f>
        <v>Social security contributions</v>
      </c>
      <c r="G433" s="94" t="str">
        <f>+VLOOKUP(B433,CHOE!B428:G577,6,0)</f>
        <v>Social security contributions</v>
      </c>
      <c r="H433" s="96">
        <v>0</v>
      </c>
      <c r="I433" s="96">
        <v>0</v>
      </c>
      <c r="J433" s="96">
        <v>125997.49</v>
      </c>
      <c r="K433" s="96">
        <v>125997.49</v>
      </c>
      <c r="L433" s="96">
        <v>0</v>
      </c>
      <c r="M433" s="98">
        <v>0</v>
      </c>
      <c r="N433" s="99">
        <f t="shared" si="16"/>
        <v>0</v>
      </c>
      <c r="O433" s="100">
        <f t="shared" si="17"/>
        <v>0</v>
      </c>
    </row>
    <row r="434" spans="2:15" ht="12" x14ac:dyDescent="0.25">
      <c r="B434" s="90" t="s">
        <v>486</v>
      </c>
      <c r="C434" s="82" t="s">
        <v>347</v>
      </c>
      <c r="D434" s="93">
        <f>+VLOOKUP(B434,CHOE!B429:D578,3,0)</f>
        <v>6</v>
      </c>
      <c r="E434" s="94" t="str">
        <f>+VLOOKUP(B434,CHOE!B429:E578,4,0)</f>
        <v>Social security contributions</v>
      </c>
      <c r="F434" s="94" t="str">
        <f>+VLOOKUP(B434,CHOE!B429:F429,5,0)</f>
        <v>Social security contributions</v>
      </c>
      <c r="G434" s="94" t="str">
        <f>+VLOOKUP(B434,CHOE!B429:G578,6,0)</f>
        <v>Social security contributions</v>
      </c>
      <c r="H434" s="96">
        <v>0</v>
      </c>
      <c r="I434" s="96">
        <v>0</v>
      </c>
      <c r="J434" s="96">
        <v>68630.31</v>
      </c>
      <c r="K434" s="96">
        <v>68630.31</v>
      </c>
      <c r="L434" s="96">
        <v>0</v>
      </c>
      <c r="M434" s="98">
        <v>0</v>
      </c>
      <c r="N434" s="99">
        <f t="shared" si="16"/>
        <v>0</v>
      </c>
      <c r="O434" s="100">
        <f t="shared" si="17"/>
        <v>0</v>
      </c>
    </row>
    <row r="435" spans="2:15" ht="12" x14ac:dyDescent="0.25">
      <c r="B435" s="90" t="s">
        <v>487</v>
      </c>
      <c r="C435" s="82" t="s">
        <v>308</v>
      </c>
      <c r="D435" s="93">
        <f>+VLOOKUP(B435,CHOE!B430:D579,3,0)</f>
        <v>6</v>
      </c>
      <c r="E435" s="94" t="str">
        <f>+VLOOKUP(B435,CHOE!B430:E579,4,0)</f>
        <v>Social security contributions</v>
      </c>
      <c r="F435" s="94" t="str">
        <f>+VLOOKUP(B435,CHOE!B430:F430,5,0)</f>
        <v>Social security contributions</v>
      </c>
      <c r="G435" s="94" t="str">
        <f>+VLOOKUP(B435,CHOE!B430:G579,6,0)</f>
        <v>Social security contributions</v>
      </c>
      <c r="H435" s="96">
        <v>0</v>
      </c>
      <c r="I435" s="96">
        <v>0</v>
      </c>
      <c r="J435" s="96">
        <v>0</v>
      </c>
      <c r="K435" s="96">
        <v>0</v>
      </c>
      <c r="L435" s="96">
        <v>0</v>
      </c>
      <c r="M435" s="98">
        <v>0</v>
      </c>
      <c r="N435" s="99">
        <f t="shared" si="16"/>
        <v>0</v>
      </c>
      <c r="O435" s="100">
        <f t="shared" si="17"/>
        <v>0</v>
      </c>
    </row>
    <row r="436" spans="2:15" ht="12" x14ac:dyDescent="0.25">
      <c r="B436" s="90" t="s">
        <v>488</v>
      </c>
      <c r="C436" s="82" t="s">
        <v>348</v>
      </c>
      <c r="D436" s="93">
        <f>+VLOOKUP(B436,CHOE!B431:D580,3,0)</f>
        <v>6</v>
      </c>
      <c r="E436" s="94" t="str">
        <f>+VLOOKUP(B436,CHOE!B431:E580,4,0)</f>
        <v>Social security contributions</v>
      </c>
      <c r="F436" s="94" t="str">
        <f>+VLOOKUP(B436,CHOE!B431:F431,5,0)</f>
        <v>Social security contributions</v>
      </c>
      <c r="G436" s="94" t="str">
        <f>+VLOOKUP(B436,CHOE!B431:G580,6,0)</f>
        <v>Social security contributions</v>
      </c>
      <c r="H436" s="96">
        <v>0</v>
      </c>
      <c r="I436" s="96">
        <v>0</v>
      </c>
      <c r="J436" s="96">
        <v>86585</v>
      </c>
      <c r="K436" s="96">
        <v>86585</v>
      </c>
      <c r="L436" s="96">
        <v>0</v>
      </c>
      <c r="M436" s="98">
        <v>0</v>
      </c>
      <c r="N436" s="99">
        <f t="shared" si="16"/>
        <v>0</v>
      </c>
      <c r="O436" s="100">
        <f t="shared" si="17"/>
        <v>0</v>
      </c>
    </row>
    <row r="437" spans="2:15" ht="12" x14ac:dyDescent="0.25">
      <c r="B437" s="90" t="s">
        <v>489</v>
      </c>
      <c r="C437" s="82" t="s">
        <v>349</v>
      </c>
      <c r="D437" s="93">
        <f>+VLOOKUP(B437,CHOE!B432:D581,3,0)</f>
        <v>6</v>
      </c>
      <c r="E437" s="94" t="str">
        <f>+VLOOKUP(B437,CHOE!B432:E581,4,0)</f>
        <v>Social security contributions</v>
      </c>
      <c r="F437" s="94" t="str">
        <f>+VLOOKUP(B437,CHOE!B432:F432,5,0)</f>
        <v>Social security contributions</v>
      </c>
      <c r="G437" s="94" t="str">
        <f>+VLOOKUP(B437,CHOE!B432:G581,6,0)</f>
        <v>Social security contributions</v>
      </c>
      <c r="H437" s="96">
        <v>0</v>
      </c>
      <c r="I437" s="96">
        <v>0</v>
      </c>
      <c r="J437" s="96">
        <v>0</v>
      </c>
      <c r="K437" s="96">
        <v>0</v>
      </c>
      <c r="L437" s="96">
        <v>0</v>
      </c>
      <c r="M437" s="98">
        <v>0</v>
      </c>
      <c r="N437" s="99">
        <f t="shared" si="16"/>
        <v>0</v>
      </c>
      <c r="O437" s="100">
        <f t="shared" si="17"/>
        <v>0</v>
      </c>
    </row>
    <row r="438" spans="2:15" ht="12" x14ac:dyDescent="0.25">
      <c r="B438" s="90" t="s">
        <v>350</v>
      </c>
      <c r="C438" s="82" t="s">
        <v>351</v>
      </c>
      <c r="D438" s="93">
        <f>+VLOOKUP(B438,CHOE!B433:D582,3,0)</f>
        <v>6</v>
      </c>
      <c r="E438" s="94" t="str">
        <f>+VLOOKUP(B438,CHOE!B433:E582,4,0)</f>
        <v>Other costs</v>
      </c>
      <c r="F438" s="94" t="str">
        <f>+VLOOKUP(B438,CHOE!B433:F433,5,0)</f>
        <v>Other costs</v>
      </c>
      <c r="G438" s="94" t="str">
        <f>+VLOOKUP(B438,CHOE!B433:G582,6,0)</f>
        <v>Other costs</v>
      </c>
      <c r="H438" s="96">
        <v>0</v>
      </c>
      <c r="I438" s="96">
        <v>0</v>
      </c>
      <c r="J438" s="96">
        <v>42809.46</v>
      </c>
      <c r="K438" s="96">
        <v>42809.46</v>
      </c>
      <c r="L438" s="96">
        <v>0</v>
      </c>
      <c r="M438" s="98">
        <v>0</v>
      </c>
      <c r="N438" s="99">
        <f t="shared" si="16"/>
        <v>0</v>
      </c>
      <c r="O438" s="100">
        <f t="shared" si="17"/>
        <v>0</v>
      </c>
    </row>
    <row r="439" spans="2:15" ht="12" x14ac:dyDescent="0.25">
      <c r="B439" s="90" t="s">
        <v>490</v>
      </c>
      <c r="C439" s="82" t="s">
        <v>352</v>
      </c>
      <c r="D439" s="93">
        <f>+VLOOKUP(B439,CHOE!B434:D583,3,0)</f>
        <v>6</v>
      </c>
      <c r="E439" s="94" t="str">
        <f>+VLOOKUP(B439,CHOE!B434:E583,4,0)</f>
        <v>Other costs</v>
      </c>
      <c r="F439" s="94" t="str">
        <f>+VLOOKUP(B439,CHOE!B434:F434,5,0)</f>
        <v>Other costs</v>
      </c>
      <c r="G439" s="94" t="str">
        <f>+VLOOKUP(B439,CHOE!B434:G583,6,0)</f>
        <v>Other costs</v>
      </c>
      <c r="H439" s="96">
        <v>0</v>
      </c>
      <c r="I439" s="96">
        <v>0</v>
      </c>
      <c r="J439" s="96">
        <v>35674.699999999997</v>
      </c>
      <c r="K439" s="96">
        <v>35674.699999999997</v>
      </c>
      <c r="L439" s="96">
        <v>0</v>
      </c>
      <c r="M439" s="98">
        <v>0</v>
      </c>
      <c r="N439" s="99">
        <f t="shared" si="16"/>
        <v>0</v>
      </c>
      <c r="O439" s="100">
        <f t="shared" si="17"/>
        <v>0</v>
      </c>
    </row>
    <row r="440" spans="2:15" ht="12" x14ac:dyDescent="0.25">
      <c r="B440" s="90" t="s">
        <v>491</v>
      </c>
      <c r="C440" s="82" t="s">
        <v>353</v>
      </c>
      <c r="D440" s="93">
        <f>+VLOOKUP(B440,CHOE!B435:D584,3,0)</f>
        <v>6</v>
      </c>
      <c r="E440" s="94" t="str">
        <f>+VLOOKUP(B440,CHOE!B435:E584,4,0)</f>
        <v>Other costs</v>
      </c>
      <c r="F440" s="94" t="str">
        <f>+VLOOKUP(B440,CHOE!B435:F435,5,0)</f>
        <v>Other costs</v>
      </c>
      <c r="G440" s="94" t="str">
        <f>+VLOOKUP(B440,CHOE!B435:G584,6,0)</f>
        <v>Other costs</v>
      </c>
      <c r="H440" s="96">
        <v>0</v>
      </c>
      <c r="I440" s="96">
        <v>0</v>
      </c>
      <c r="J440" s="96">
        <v>7134.76</v>
      </c>
      <c r="K440" s="96">
        <v>7134.76</v>
      </c>
      <c r="L440" s="96">
        <v>0</v>
      </c>
      <c r="M440" s="98">
        <v>0</v>
      </c>
      <c r="N440" s="99">
        <f t="shared" ref="N440:N460" si="18">+H440-I440</f>
        <v>0</v>
      </c>
      <c r="O440" s="100">
        <f t="shared" ref="O440:O460" si="19">+L440-M440</f>
        <v>0</v>
      </c>
    </row>
    <row r="441" spans="2:15" ht="12" x14ac:dyDescent="0.25">
      <c r="B441" s="90" t="s">
        <v>492</v>
      </c>
      <c r="C441" s="82" t="s">
        <v>354</v>
      </c>
      <c r="D441" s="93">
        <f>+VLOOKUP(B441,CHOE!B436:D585,3,0)</f>
        <v>6</v>
      </c>
      <c r="E441" s="94" t="str">
        <f>+VLOOKUP(B441,CHOE!B436:E585,4,0)</f>
        <v>Other costs</v>
      </c>
      <c r="F441" s="94" t="str">
        <f>+VLOOKUP(B441,CHOE!B436:F436,5,0)</f>
        <v>Other costs</v>
      </c>
      <c r="G441" s="94" t="str">
        <f>+VLOOKUP(B441,CHOE!B436:G585,6,0)</f>
        <v>Other costs</v>
      </c>
      <c r="H441" s="96">
        <v>0</v>
      </c>
      <c r="I441" s="96">
        <v>0</v>
      </c>
      <c r="J441" s="96">
        <v>0</v>
      </c>
      <c r="K441" s="96">
        <v>0</v>
      </c>
      <c r="L441" s="96">
        <v>0</v>
      </c>
      <c r="M441" s="98">
        <v>0</v>
      </c>
      <c r="N441" s="99">
        <f t="shared" si="18"/>
        <v>0</v>
      </c>
      <c r="O441" s="100">
        <f t="shared" si="19"/>
        <v>0</v>
      </c>
    </row>
    <row r="442" spans="2:15" ht="12" x14ac:dyDescent="0.25">
      <c r="B442" s="90" t="s">
        <v>493</v>
      </c>
      <c r="C442" s="82" t="s">
        <v>355</v>
      </c>
      <c r="D442" s="93">
        <f>+VLOOKUP(B442,CHOE!B437:D586,3,0)</f>
        <v>6</v>
      </c>
      <c r="E442" s="94" t="str">
        <f>+VLOOKUP(B442,CHOE!B437:E586,4,0)</f>
        <v>Other costs</v>
      </c>
      <c r="F442" s="94" t="str">
        <f>+VLOOKUP(B442,CHOE!B437:F437,5,0)</f>
        <v>Other costs</v>
      </c>
      <c r="G442" s="94" t="str">
        <f>+VLOOKUP(B442,CHOE!B437:G586,6,0)</f>
        <v>Other costs</v>
      </c>
      <c r="H442" s="96">
        <v>0</v>
      </c>
      <c r="I442" s="96">
        <v>0</v>
      </c>
      <c r="J442" s="96">
        <v>0</v>
      </c>
      <c r="K442" s="96">
        <v>0</v>
      </c>
      <c r="L442" s="96">
        <v>0</v>
      </c>
      <c r="M442" s="98">
        <v>0</v>
      </c>
      <c r="N442" s="99">
        <f t="shared" si="18"/>
        <v>0</v>
      </c>
      <c r="O442" s="100">
        <f t="shared" si="19"/>
        <v>0</v>
      </c>
    </row>
    <row r="443" spans="2:15" ht="12" x14ac:dyDescent="0.25">
      <c r="B443" s="90" t="s">
        <v>494</v>
      </c>
      <c r="C443" s="82" t="s">
        <v>329</v>
      </c>
      <c r="D443" s="93">
        <f>+VLOOKUP(B443,CHOE!B438:D587,3,0)</f>
        <v>6</v>
      </c>
      <c r="E443" s="94" t="str">
        <f>+VLOOKUP(B443,CHOE!B438:E587,4,0)</f>
        <v>Other costs</v>
      </c>
      <c r="F443" s="94" t="str">
        <f>+VLOOKUP(B443,CHOE!B438:F438,5,0)</f>
        <v>Other costs</v>
      </c>
      <c r="G443" s="94" t="str">
        <f>+VLOOKUP(B443,CHOE!B438:G587,6,0)</f>
        <v>Other costs</v>
      </c>
      <c r="H443" s="96">
        <v>0</v>
      </c>
      <c r="I443" s="96">
        <v>0</v>
      </c>
      <c r="J443" s="96">
        <v>155085.47</v>
      </c>
      <c r="K443" s="96">
        <v>155085.47</v>
      </c>
      <c r="L443" s="96">
        <v>0</v>
      </c>
      <c r="M443" s="98">
        <v>0</v>
      </c>
      <c r="N443" s="99">
        <f t="shared" si="18"/>
        <v>0</v>
      </c>
      <c r="O443" s="100">
        <f t="shared" si="19"/>
        <v>0</v>
      </c>
    </row>
    <row r="444" spans="2:15" ht="12" x14ac:dyDescent="0.25">
      <c r="B444" s="90" t="s">
        <v>495</v>
      </c>
      <c r="C444" s="82" t="s">
        <v>356</v>
      </c>
      <c r="D444" s="93">
        <f>+VLOOKUP(B444,CHOE!B439:D588,3,0)</f>
        <v>0</v>
      </c>
      <c r="E444" s="94" t="str">
        <f>+VLOOKUP(B444,CHOE!B439:E588,4,0)</f>
        <v>Main activity costs</v>
      </c>
      <c r="F444" s="94" t="str">
        <f>+VLOOKUP(B444,CHOE!B439:F439,5,0)</f>
        <v>Main activity costs</v>
      </c>
      <c r="G444" s="94" t="str">
        <f>+VLOOKUP(B444,CHOE!B439:G588,6,0)</f>
        <v>Main activity costs</v>
      </c>
      <c r="H444" s="96">
        <v>0</v>
      </c>
      <c r="I444" s="96">
        <v>0</v>
      </c>
      <c r="J444" s="96">
        <v>11786074.4</v>
      </c>
      <c r="K444" s="96">
        <v>11786074.4</v>
      </c>
      <c r="L444" s="96">
        <v>0</v>
      </c>
      <c r="M444" s="98">
        <v>0</v>
      </c>
      <c r="N444" s="99">
        <f t="shared" si="18"/>
        <v>0</v>
      </c>
      <c r="O444" s="100">
        <f t="shared" si="19"/>
        <v>0</v>
      </c>
    </row>
    <row r="445" spans="2:15" ht="12" x14ac:dyDescent="0.25">
      <c r="B445" s="90" t="s">
        <v>496</v>
      </c>
      <c r="C445" s="82" t="s">
        <v>357</v>
      </c>
      <c r="D445" s="93">
        <f>+VLOOKUP(B445,CHOE!B440:D589,3,0)</f>
        <v>0</v>
      </c>
      <c r="E445" s="94" t="str">
        <f>+VLOOKUP(B445,CHOE!B440:E589,4,0)</f>
        <v>Main activity costs</v>
      </c>
      <c r="F445" s="94" t="str">
        <f>+VLOOKUP(B445,CHOE!B440:F440,5,0)</f>
        <v>Main activity costs</v>
      </c>
      <c r="G445" s="94" t="str">
        <f>+VLOOKUP(B445,CHOE!B440:G589,6,0)</f>
        <v>Main activity costs</v>
      </c>
      <c r="H445" s="96">
        <v>0</v>
      </c>
      <c r="I445" s="96">
        <v>0</v>
      </c>
      <c r="J445" s="96">
        <v>0</v>
      </c>
      <c r="K445" s="96">
        <v>0</v>
      </c>
      <c r="L445" s="96">
        <v>0</v>
      </c>
      <c r="M445" s="98">
        <v>0</v>
      </c>
      <c r="N445" s="99">
        <f t="shared" si="18"/>
        <v>0</v>
      </c>
      <c r="O445" s="100">
        <f t="shared" si="19"/>
        <v>0</v>
      </c>
    </row>
    <row r="446" spans="2:15" ht="12" x14ac:dyDescent="0.25">
      <c r="B446" s="90" t="s">
        <v>358</v>
      </c>
      <c r="C446" s="82" t="s">
        <v>359</v>
      </c>
      <c r="D446" s="93">
        <f>+VLOOKUP(B446,CHOE!B441:D590,3,0)</f>
        <v>0</v>
      </c>
      <c r="E446" s="94" t="str">
        <f>+VLOOKUP(B446,CHOE!B441:E590,4,0)</f>
        <v>Auxiliary activity costs</v>
      </c>
      <c r="F446" s="94" t="str">
        <f>+VLOOKUP(B446,CHOE!B441:F441,5,0)</f>
        <v>Auxiliary activity costs</v>
      </c>
      <c r="G446" s="94" t="str">
        <f>+VLOOKUP(B446,CHOE!B441:G590,6,0)</f>
        <v>Auxiliary activity costs</v>
      </c>
      <c r="H446" s="96">
        <v>0</v>
      </c>
      <c r="I446" s="96">
        <v>0</v>
      </c>
      <c r="J446" s="96">
        <v>1046302.92</v>
      </c>
      <c r="K446" s="96">
        <v>1046302.92</v>
      </c>
      <c r="L446" s="96">
        <v>0</v>
      </c>
      <c r="M446" s="98">
        <v>0</v>
      </c>
      <c r="N446" s="99">
        <f t="shared" si="18"/>
        <v>0</v>
      </c>
      <c r="O446" s="100">
        <f t="shared" si="19"/>
        <v>0</v>
      </c>
    </row>
    <row r="447" spans="2:15" ht="12" x14ac:dyDescent="0.25">
      <c r="B447" s="90" t="s">
        <v>360</v>
      </c>
      <c r="C447" s="82" t="s">
        <v>361</v>
      </c>
      <c r="D447" s="93">
        <f>+VLOOKUP(B447,CHOE!B442:D591,3,0)</f>
        <v>0</v>
      </c>
      <c r="E447" s="94" t="str">
        <f>+VLOOKUP(B447,CHOE!B442:E591,4,0)</f>
        <v>Deffered costs</v>
      </c>
      <c r="F447" s="94" t="str">
        <f>+VLOOKUP(B447,CHOE!B442:F442,5,0)</f>
        <v>Deffered costs</v>
      </c>
      <c r="G447" s="94" t="str">
        <f>+VLOOKUP(B447,CHOE!B442:G591,6,0)</f>
        <v>Deffered costs</v>
      </c>
      <c r="H447" s="96">
        <v>0</v>
      </c>
      <c r="I447" s="96">
        <v>0</v>
      </c>
      <c r="J447" s="96">
        <v>0</v>
      </c>
      <c r="K447" s="96">
        <v>0</v>
      </c>
      <c r="L447" s="96">
        <v>0</v>
      </c>
      <c r="M447" s="98">
        <v>0</v>
      </c>
      <c r="N447" s="99">
        <f t="shared" si="18"/>
        <v>0</v>
      </c>
      <c r="O447" s="100">
        <f t="shared" si="19"/>
        <v>0</v>
      </c>
    </row>
    <row r="448" spans="2:15" ht="12" x14ac:dyDescent="0.25">
      <c r="B448" s="90" t="s">
        <v>362</v>
      </c>
      <c r="C448" s="82" t="s">
        <v>363</v>
      </c>
      <c r="D448" s="93">
        <f>+VLOOKUP(B448,CHOE!B443:D592,3,0)</f>
        <v>0</v>
      </c>
      <c r="E448" s="94" t="str">
        <f>+VLOOKUP(B448,CHOE!B443:E592,4,0)</f>
        <v>Administrative costs</v>
      </c>
      <c r="F448" s="94" t="str">
        <f>+VLOOKUP(B448,CHOE!B443:F443,5,0)</f>
        <v>Administrative costs</v>
      </c>
      <c r="G448" s="94" t="str">
        <f>+VLOOKUP(B448,CHOE!B443:G592,6,0)</f>
        <v>Administrative costs</v>
      </c>
      <c r="H448" s="96">
        <v>0</v>
      </c>
      <c r="I448" s="96">
        <v>0</v>
      </c>
      <c r="J448" s="96">
        <v>498674</v>
      </c>
      <c r="K448" s="96">
        <v>498674</v>
      </c>
      <c r="L448" s="96">
        <v>0</v>
      </c>
      <c r="M448" s="98">
        <v>0</v>
      </c>
      <c r="N448" s="99">
        <f t="shared" si="18"/>
        <v>0</v>
      </c>
      <c r="O448" s="100">
        <f t="shared" si="19"/>
        <v>0</v>
      </c>
    </row>
    <row r="449" spans="2:15" ht="12" x14ac:dyDescent="0.25">
      <c r="B449" s="90" t="s">
        <v>364</v>
      </c>
      <c r="C449" s="82" t="s">
        <v>365</v>
      </c>
      <c r="D449" s="93">
        <f>+VLOOKUP(B449,CHOE!B444:D593,3,0)</f>
        <v>6</v>
      </c>
      <c r="E449" s="94" t="str">
        <f>+VLOOKUP(B449,CHOE!B444:E593,4,0)</f>
        <v>Financial costs</v>
      </c>
      <c r="F449" s="94" t="str">
        <f>+VLOOKUP(B449,CHOE!B444:F444,5,0)</f>
        <v>Financial costs</v>
      </c>
      <c r="G449" s="94" t="str">
        <f>+VLOOKUP(B449,CHOE!B444:G593,6,0)</f>
        <v>Financial costs</v>
      </c>
      <c r="H449" s="96">
        <v>0</v>
      </c>
      <c r="I449" s="96">
        <v>0</v>
      </c>
      <c r="J449" s="96">
        <v>12985.13</v>
      </c>
      <c r="K449" s="96">
        <v>12985.13</v>
      </c>
      <c r="L449" s="96">
        <v>0</v>
      </c>
      <c r="M449" s="98">
        <v>0</v>
      </c>
      <c r="N449" s="99">
        <f t="shared" si="18"/>
        <v>0</v>
      </c>
      <c r="O449" s="100">
        <f t="shared" si="19"/>
        <v>0</v>
      </c>
    </row>
    <row r="450" spans="2:15" ht="12" x14ac:dyDescent="0.25">
      <c r="B450" s="90" t="s">
        <v>366</v>
      </c>
      <c r="C450" s="82" t="s">
        <v>367</v>
      </c>
      <c r="D450" s="93">
        <f>+VLOOKUP(B450,CHOE!B445:D594,3,0)</f>
        <v>6</v>
      </c>
      <c r="E450" s="94" t="str">
        <f>+VLOOKUP(B450,CHOE!B445:E594,4,0)</f>
        <v>Financial costs</v>
      </c>
      <c r="F450" s="94" t="str">
        <f>+VLOOKUP(B450,CHOE!B445:F445,5,0)</f>
        <v>Financial costs</v>
      </c>
      <c r="G450" s="94" t="str">
        <f>+VLOOKUP(B450,CHOE!B445:G594,6,0)</f>
        <v>Financial costs</v>
      </c>
      <c r="H450" s="96">
        <v>0</v>
      </c>
      <c r="I450" s="96">
        <v>0</v>
      </c>
      <c r="J450" s="96">
        <v>17210.55</v>
      </c>
      <c r="K450" s="96">
        <v>17210.55</v>
      </c>
      <c r="L450" s="96">
        <v>0</v>
      </c>
      <c r="M450" s="98">
        <v>0</v>
      </c>
      <c r="N450" s="99">
        <f t="shared" si="18"/>
        <v>0</v>
      </c>
      <c r="O450" s="100">
        <f t="shared" si="19"/>
        <v>0</v>
      </c>
    </row>
    <row r="451" spans="2:15" ht="12" x14ac:dyDescent="0.25">
      <c r="B451" s="90" t="s">
        <v>368</v>
      </c>
      <c r="C451" s="82" t="s">
        <v>369</v>
      </c>
      <c r="D451" s="93">
        <f>+VLOOKUP(B451,CHOE!B446:D595,3,0)</f>
        <v>6</v>
      </c>
      <c r="E451" s="94" t="str">
        <f>+VLOOKUP(B451,CHOE!B446:E595,4,0)</f>
        <v>Financial costs</v>
      </c>
      <c r="F451" s="94" t="str">
        <f>+VLOOKUP(B451,CHOE!B446:F446,5,0)</f>
        <v>Financial costs</v>
      </c>
      <c r="G451" s="94" t="str">
        <f>+VLOOKUP(B451,CHOE!B446:G595,6,0)</f>
        <v>Financial costs</v>
      </c>
      <c r="H451" s="96">
        <v>0</v>
      </c>
      <c r="I451" s="96">
        <v>0</v>
      </c>
      <c r="J451" s="96">
        <v>17882.939999999999</v>
      </c>
      <c r="K451" s="96">
        <v>17882.939999999999</v>
      </c>
      <c r="L451" s="96">
        <v>0</v>
      </c>
      <c r="M451" s="98">
        <v>0</v>
      </c>
      <c r="N451" s="99">
        <f t="shared" si="18"/>
        <v>0</v>
      </c>
      <c r="O451" s="100">
        <f t="shared" si="19"/>
        <v>0</v>
      </c>
    </row>
    <row r="452" spans="2:15" ht="12" x14ac:dyDescent="0.25">
      <c r="B452" s="90" t="s">
        <v>370</v>
      </c>
      <c r="C452" s="82" t="s">
        <v>371</v>
      </c>
      <c r="D452" s="93">
        <f>+VLOOKUP(B452,CHOE!B447:D596,3,0)</f>
        <v>6</v>
      </c>
      <c r="E452" s="94" t="str">
        <f>+VLOOKUP(B452,CHOE!B447:E596,4,0)</f>
        <v>Other costs</v>
      </c>
      <c r="F452" s="94" t="str">
        <f>+VLOOKUP(B452,CHOE!B447:F447,5,0)</f>
        <v>Other costs</v>
      </c>
      <c r="G452" s="94" t="str">
        <f>+VLOOKUP(B452,CHOE!B447:G596,6,0)</f>
        <v>Other costs</v>
      </c>
      <c r="H452" s="96">
        <v>0</v>
      </c>
      <c r="I452" s="96">
        <v>0</v>
      </c>
      <c r="J452" s="96">
        <v>0</v>
      </c>
      <c r="K452" s="96">
        <v>0</v>
      </c>
      <c r="L452" s="96">
        <v>0</v>
      </c>
      <c r="M452" s="98">
        <v>0</v>
      </c>
      <c r="N452" s="99">
        <f t="shared" si="18"/>
        <v>0</v>
      </c>
      <c r="O452" s="100">
        <f t="shared" si="19"/>
        <v>0</v>
      </c>
    </row>
    <row r="453" spans="2:15" ht="12" x14ac:dyDescent="0.25">
      <c r="B453" s="90" t="s">
        <v>372</v>
      </c>
      <c r="C453" s="82" t="s">
        <v>373</v>
      </c>
      <c r="D453" s="93">
        <f>+VLOOKUP(B453,CHOE!B448:D597,3,0)</f>
        <v>7</v>
      </c>
      <c r="E453" s="94" t="str">
        <f>+VLOOKUP(B453,CHOE!B448:E597,4,0)</f>
        <v>Sales</v>
      </c>
      <c r="F453" s="94" t="str">
        <f>+VLOOKUP(B453,CHOE!B448:F448,5,0)</f>
        <v>Sales</v>
      </c>
      <c r="G453" s="94" t="str">
        <f>+VLOOKUP(B453,CHOE!B448:G597,6,0)</f>
        <v>Sales</v>
      </c>
      <c r="H453" s="96">
        <v>0</v>
      </c>
      <c r="I453" s="96">
        <v>0</v>
      </c>
      <c r="J453" s="96">
        <v>14773499.9</v>
      </c>
      <c r="K453" s="96">
        <v>14773499.9</v>
      </c>
      <c r="L453" s="96">
        <v>0</v>
      </c>
      <c r="M453" s="98">
        <v>0</v>
      </c>
      <c r="N453" s="99">
        <f t="shared" si="18"/>
        <v>0</v>
      </c>
      <c r="O453" s="100">
        <f t="shared" si="19"/>
        <v>0</v>
      </c>
    </row>
    <row r="454" spans="2:15" ht="12" x14ac:dyDescent="0.25">
      <c r="B454" s="90" t="s">
        <v>374</v>
      </c>
      <c r="C454" s="82" t="s">
        <v>375</v>
      </c>
      <c r="D454" s="93">
        <f>+VLOOKUP(B454,CHOE!B449:D598,3,0)</f>
        <v>7</v>
      </c>
      <c r="E454" s="94" t="str">
        <f>+VLOOKUP(B454,CHOE!B449:E598,4,0)</f>
        <v>Sales</v>
      </c>
      <c r="F454" s="94" t="str">
        <f>+VLOOKUP(B454,CHOE!B449:F449,5,0)</f>
        <v>Sales</v>
      </c>
      <c r="G454" s="94" t="str">
        <f>+VLOOKUP(B454,CHOE!B449:G598,6,0)</f>
        <v>Sales</v>
      </c>
      <c r="H454" s="96">
        <v>0</v>
      </c>
      <c r="I454" s="96">
        <v>0</v>
      </c>
      <c r="J454" s="96">
        <v>356819.07</v>
      </c>
      <c r="K454" s="96">
        <v>356819.07</v>
      </c>
      <c r="L454" s="96">
        <v>0</v>
      </c>
      <c r="M454" s="98">
        <v>0</v>
      </c>
      <c r="N454" s="99">
        <f t="shared" si="18"/>
        <v>0</v>
      </c>
      <c r="O454" s="100">
        <f t="shared" si="19"/>
        <v>0</v>
      </c>
    </row>
    <row r="455" spans="2:15" ht="12" x14ac:dyDescent="0.25">
      <c r="B455" s="90" t="s">
        <v>376</v>
      </c>
      <c r="C455" s="82" t="s">
        <v>377</v>
      </c>
      <c r="D455" s="93">
        <f>+VLOOKUP(B455,CHOE!B450:D599,3,0)</f>
        <v>7</v>
      </c>
      <c r="E455" s="94" t="str">
        <f>+VLOOKUP(B455,CHOE!B450:E599,4,0)</f>
        <v>Deffered income</v>
      </c>
      <c r="F455" s="94" t="str">
        <f>+VLOOKUP(B455,CHOE!B450:F450,5,0)</f>
        <v>Deffered income</v>
      </c>
      <c r="G455" s="94" t="str">
        <f>+VLOOKUP(B455,CHOE!B450:G599,6,0)</f>
        <v>Deffered income</v>
      </c>
      <c r="H455" s="96">
        <v>0</v>
      </c>
      <c r="I455" s="96">
        <v>0</v>
      </c>
      <c r="J455" s="96">
        <v>0</v>
      </c>
      <c r="K455" s="96">
        <v>0</v>
      </c>
      <c r="L455" s="96">
        <v>0</v>
      </c>
      <c r="M455" s="98">
        <v>0</v>
      </c>
      <c r="N455" s="99">
        <f t="shared" si="18"/>
        <v>0</v>
      </c>
      <c r="O455" s="100">
        <f t="shared" si="19"/>
        <v>0</v>
      </c>
    </row>
    <row r="456" spans="2:15" ht="12" x14ac:dyDescent="0.25">
      <c r="B456" s="90" t="s">
        <v>378</v>
      </c>
      <c r="C456" s="82" t="s">
        <v>379</v>
      </c>
      <c r="D456" s="93">
        <f>+VLOOKUP(B456,CHOE!B451:D600,3,0)</f>
        <v>7</v>
      </c>
      <c r="E456" s="94" t="str">
        <f>+VLOOKUP(B456,CHOE!B451:E600,4,0)</f>
        <v>Revenue from financing</v>
      </c>
      <c r="F456" s="94" t="str">
        <f>+VLOOKUP(B456,CHOE!B451:F451,5,0)</f>
        <v>Revenue from financing</v>
      </c>
      <c r="G456" s="94" t="str">
        <f>+VLOOKUP(B456,CHOE!B451:G600,6,0)</f>
        <v>Revenue from financing</v>
      </c>
      <c r="H456" s="96">
        <v>0</v>
      </c>
      <c r="I456" s="96">
        <v>0</v>
      </c>
      <c r="J456" s="96">
        <v>239876.42</v>
      </c>
      <c r="K456" s="96">
        <v>239876.42</v>
      </c>
      <c r="L456" s="96">
        <v>0</v>
      </c>
      <c r="M456" s="98">
        <v>0</v>
      </c>
      <c r="N456" s="99">
        <f t="shared" si="18"/>
        <v>0</v>
      </c>
      <c r="O456" s="100">
        <f t="shared" si="19"/>
        <v>0</v>
      </c>
    </row>
    <row r="457" spans="2:15" ht="12" x14ac:dyDescent="0.25">
      <c r="B457" s="90" t="s">
        <v>380</v>
      </c>
      <c r="C457" s="82" t="s">
        <v>381</v>
      </c>
      <c r="D457" s="93">
        <f>+VLOOKUP(B457,CHOE!B452:D601,3,0)</f>
        <v>7</v>
      </c>
      <c r="E457" s="94" t="str">
        <f>+VLOOKUP(B457,CHOE!B452:E601,4,0)</f>
        <v>Other income</v>
      </c>
      <c r="F457" s="94" t="str">
        <f>+VLOOKUP(B457,CHOE!B452:F452,5,0)</f>
        <v>Other income</v>
      </c>
      <c r="G457" s="94" t="str">
        <f>+VLOOKUP(B457,CHOE!B452:G601,6,0)</f>
        <v>Other income</v>
      </c>
      <c r="H457" s="96">
        <v>0</v>
      </c>
      <c r="I457" s="96">
        <v>0</v>
      </c>
      <c r="J457" s="96">
        <v>112672.79</v>
      </c>
      <c r="K457" s="96">
        <v>112672.79</v>
      </c>
      <c r="L457" s="96">
        <v>0</v>
      </c>
      <c r="M457" s="98">
        <v>0</v>
      </c>
      <c r="N457" s="99">
        <f t="shared" si="18"/>
        <v>0</v>
      </c>
      <c r="O457" s="100">
        <f t="shared" si="19"/>
        <v>0</v>
      </c>
    </row>
    <row r="458" spans="2:15" ht="12" x14ac:dyDescent="0.25">
      <c r="B458" s="90" t="s">
        <v>382</v>
      </c>
      <c r="C458" s="82" t="s">
        <v>383</v>
      </c>
      <c r="D458" s="93">
        <f>+VLOOKUP(B458,CHOE!B453:D602,3,0)</f>
        <v>7</v>
      </c>
      <c r="E458" s="94" t="str">
        <f>+VLOOKUP(B458,CHOE!B453:E602,4,0)</f>
        <v>Finance income</v>
      </c>
      <c r="F458" s="94" t="str">
        <f>+VLOOKUP(B458,CHOE!B453:F453,5,0)</f>
        <v>Finance income</v>
      </c>
      <c r="G458" s="94" t="str">
        <f>+VLOOKUP(B458,CHOE!B453:G602,6,0)</f>
        <v>Finance income</v>
      </c>
      <c r="H458" s="96">
        <v>0</v>
      </c>
      <c r="I458" s="96">
        <v>0</v>
      </c>
      <c r="J458" s="96">
        <v>0</v>
      </c>
      <c r="K458" s="96">
        <v>0</v>
      </c>
      <c r="L458" s="96">
        <v>0</v>
      </c>
      <c r="M458" s="98">
        <v>0</v>
      </c>
      <c r="N458" s="99">
        <f t="shared" si="18"/>
        <v>0</v>
      </c>
      <c r="O458" s="100">
        <f t="shared" si="19"/>
        <v>0</v>
      </c>
    </row>
    <row r="459" spans="2:15" ht="12" x14ac:dyDescent="0.25">
      <c r="B459" s="90" t="s">
        <v>384</v>
      </c>
      <c r="C459" s="82" t="s">
        <v>385</v>
      </c>
      <c r="D459" s="93">
        <f>+VLOOKUP(B459,CHOE!B454:D603,3,0)</f>
        <v>7</v>
      </c>
      <c r="E459" s="94" t="str">
        <f>+VLOOKUP(B459,CHOE!B454:E603,4,0)</f>
        <v>Finance income</v>
      </c>
      <c r="F459" s="94" t="str">
        <f>+VLOOKUP(B459,CHOE!B454:F454,5,0)</f>
        <v>Finance income</v>
      </c>
      <c r="G459" s="94" t="str">
        <f>+VLOOKUP(B459,CHOE!B454:G603,6,0)</f>
        <v>Finance income</v>
      </c>
      <c r="H459" s="96">
        <v>0</v>
      </c>
      <c r="I459" s="96">
        <v>0</v>
      </c>
      <c r="J459" s="96">
        <v>28.56</v>
      </c>
      <c r="K459" s="96">
        <v>28.56</v>
      </c>
      <c r="L459" s="96">
        <v>0</v>
      </c>
      <c r="M459" s="98">
        <v>0</v>
      </c>
      <c r="N459" s="99">
        <f t="shared" si="18"/>
        <v>0</v>
      </c>
      <c r="O459" s="100">
        <f t="shared" si="19"/>
        <v>0</v>
      </c>
    </row>
    <row r="460" spans="2:15" ht="12" x14ac:dyDescent="0.25">
      <c r="B460" s="90" t="s">
        <v>386</v>
      </c>
      <c r="C460" s="82" t="s">
        <v>387</v>
      </c>
      <c r="D460" s="93">
        <f>+VLOOKUP(B460,CHOE!B455:D604,3,0)</f>
        <v>7</v>
      </c>
      <c r="E460" s="94" t="str">
        <f>+VLOOKUP(B460,CHOE!B455:E604,4,0)</f>
        <v>Other income</v>
      </c>
      <c r="F460" s="94" t="str">
        <f>+VLOOKUP(B460,CHOE!B455:F455,5,0)</f>
        <v>Other income</v>
      </c>
      <c r="G460" s="94" t="str">
        <f>+VLOOKUP(B460,CHOE!B455:G604,6,0)</f>
        <v>Other income</v>
      </c>
      <c r="H460" s="96">
        <v>0</v>
      </c>
      <c r="I460" s="96">
        <v>0</v>
      </c>
      <c r="J460" s="96">
        <v>0</v>
      </c>
      <c r="K460" s="96">
        <v>0</v>
      </c>
      <c r="L460" s="96">
        <v>0</v>
      </c>
      <c r="M460" s="98">
        <v>0</v>
      </c>
      <c r="N460" s="99">
        <f t="shared" si="18"/>
        <v>0</v>
      </c>
      <c r="O460" s="100">
        <f t="shared" si="19"/>
        <v>0</v>
      </c>
    </row>
  </sheetData>
  <phoneticPr fontId="21" type="noConversion"/>
  <pageMargins left="0.7" right="0.7" top="0.75" bottom="0.75" header="0.3" footer="0.3"/>
  <pageSetup orientation="portrait" r:id="rId1"/>
  <ignoredErrors>
    <ignoredError sqref="B5:B10 B311:B460 B50:B77 B157:B305 B35:B49 B12:B34 B145:B151 B78:B14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7B1C-8D90-4B61-B770-D3E7328953B0}">
  <sheetPr>
    <tabColor theme="0" tint="-0.249977111117893"/>
  </sheetPr>
  <dimension ref="B1:L208"/>
  <sheetViews>
    <sheetView showGridLines="0" zoomScale="90" zoomScaleNormal="90" workbookViewId="0"/>
  </sheetViews>
  <sheetFormatPr defaultRowHeight="11.4" x14ac:dyDescent="0.2"/>
  <cols>
    <col min="1" max="1" width="2.44140625" style="101" customWidth="1"/>
    <col min="2" max="2" width="34.21875" style="101" bestFit="1" customWidth="1"/>
    <col min="3" max="3" width="10.5546875" style="101" hidden="1" customWidth="1"/>
    <col min="4" max="4" width="10.5546875" style="101" bestFit="1" customWidth="1"/>
    <col min="5" max="5" width="8.77734375" style="101" customWidth="1"/>
    <col min="6" max="6" width="33" style="101" bestFit="1" customWidth="1"/>
    <col min="7" max="7" width="10.5546875" style="101" bestFit="1" customWidth="1"/>
    <col min="8" max="8" width="11.5546875" style="120" bestFit="1" customWidth="1"/>
    <col min="9" max="9" width="9.44140625" style="120" customWidth="1"/>
    <col min="10" max="10" width="33" style="101" bestFit="1" customWidth="1"/>
    <col min="11" max="11" width="11.5546875" style="101" bestFit="1" customWidth="1"/>
    <col min="12" max="12" width="11.5546875" style="120" bestFit="1" customWidth="1"/>
    <col min="13" max="13" width="8.88671875" style="101"/>
    <col min="14" max="14" width="11" style="101" bestFit="1" customWidth="1"/>
    <col min="15" max="16384" width="8.88671875" style="101"/>
  </cols>
  <sheetData>
    <row r="1" spans="2:12" ht="15.6" x14ac:dyDescent="0.3">
      <c r="B1" s="17" t="s">
        <v>529</v>
      </c>
      <c r="C1" s="82"/>
      <c r="D1" s="115"/>
      <c r="E1" s="82"/>
    </row>
    <row r="2" spans="2:12" ht="15.6" x14ac:dyDescent="0.3">
      <c r="B2" s="17" t="s">
        <v>531</v>
      </c>
      <c r="C2" s="82"/>
      <c r="D2" s="115"/>
      <c r="E2" s="82"/>
      <c r="F2" s="17" t="s">
        <v>564</v>
      </c>
      <c r="J2" s="17" t="s">
        <v>569</v>
      </c>
    </row>
    <row r="4" spans="2:12" ht="12" x14ac:dyDescent="0.25">
      <c r="B4" s="125" t="s">
        <v>528</v>
      </c>
      <c r="C4" s="127" t="s">
        <v>526</v>
      </c>
      <c r="D4" s="127" t="s">
        <v>527</v>
      </c>
      <c r="F4" s="136" t="s">
        <v>528</v>
      </c>
      <c r="G4" s="126" t="s">
        <v>562</v>
      </c>
      <c r="H4" s="126" t="s">
        <v>563</v>
      </c>
      <c r="I4" s="121"/>
      <c r="J4" s="136" t="s">
        <v>528</v>
      </c>
      <c r="K4" s="126" t="s">
        <v>572</v>
      </c>
      <c r="L4" s="126" t="s">
        <v>573</v>
      </c>
    </row>
    <row r="5" spans="2:12" x14ac:dyDescent="0.2">
      <c r="B5" s="130" t="s">
        <v>187</v>
      </c>
      <c r="C5" s="131">
        <v>8114087.3100000015</v>
      </c>
      <c r="D5" s="131">
        <v>8515245.9900000021</v>
      </c>
      <c r="F5" s="139" t="s">
        <v>187</v>
      </c>
      <c r="G5" s="131">
        <v>9316586.9900000002</v>
      </c>
      <c r="H5" s="131">
        <v>13173101.439999999</v>
      </c>
      <c r="I5" s="119"/>
      <c r="J5" s="139" t="s">
        <v>187</v>
      </c>
      <c r="K5" s="131">
        <v>13997172.609999999</v>
      </c>
      <c r="L5" s="131">
        <v>13889049.390000001</v>
      </c>
    </row>
    <row r="6" spans="2:12" x14ac:dyDescent="0.2">
      <c r="B6" s="129" t="s">
        <v>542</v>
      </c>
      <c r="C6" s="128">
        <v>3769729.4200000013</v>
      </c>
      <c r="D6" s="128">
        <v>3981121.6400000006</v>
      </c>
      <c r="F6" s="140" t="s">
        <v>542</v>
      </c>
      <c r="G6" s="128">
        <v>4241179.59</v>
      </c>
      <c r="H6" s="128">
        <v>6238552.6100000003</v>
      </c>
      <c r="I6" s="119"/>
      <c r="J6" s="140" t="s">
        <v>542</v>
      </c>
      <c r="K6" s="128">
        <v>5803141.5700000003</v>
      </c>
      <c r="L6" s="128">
        <v>5298499.29</v>
      </c>
    </row>
    <row r="7" spans="2:12" x14ac:dyDescent="0.2">
      <c r="B7" s="124" t="s">
        <v>188</v>
      </c>
      <c r="C7" s="122">
        <v>17050</v>
      </c>
      <c r="D7" s="122">
        <v>17050</v>
      </c>
      <c r="F7" s="118" t="s">
        <v>188</v>
      </c>
      <c r="G7" s="119">
        <v>17050</v>
      </c>
      <c r="H7" s="137">
        <v>17050</v>
      </c>
      <c r="I7" s="119"/>
      <c r="J7" s="138" t="s">
        <v>188</v>
      </c>
      <c r="K7" s="137">
        <v>17050</v>
      </c>
      <c r="L7" s="137">
        <v>17050</v>
      </c>
    </row>
    <row r="8" spans="2:12" x14ac:dyDescent="0.2">
      <c r="B8" s="124" t="s">
        <v>189</v>
      </c>
      <c r="C8" s="122">
        <v>731801.75</v>
      </c>
      <c r="D8" s="122">
        <v>725167.32</v>
      </c>
      <c r="F8" s="138" t="s">
        <v>189</v>
      </c>
      <c r="G8" s="137">
        <v>482717.57</v>
      </c>
      <c r="H8" s="137">
        <v>482717.57</v>
      </c>
      <c r="I8" s="119"/>
      <c r="J8" s="138" t="s">
        <v>189</v>
      </c>
      <c r="K8" s="137">
        <v>482717.57</v>
      </c>
      <c r="L8" s="137">
        <v>482717.57</v>
      </c>
    </row>
    <row r="9" spans="2:12" x14ac:dyDescent="0.2">
      <c r="B9" s="124" t="s">
        <v>507</v>
      </c>
      <c r="C9" s="122">
        <v>4415844.24</v>
      </c>
      <c r="D9" s="122">
        <v>4911049.05</v>
      </c>
      <c r="F9" s="123" t="s">
        <v>507</v>
      </c>
      <c r="G9" s="122">
        <v>4958133.32</v>
      </c>
      <c r="H9" s="137">
        <v>5773770.9100000001</v>
      </c>
      <c r="I9" s="119"/>
      <c r="J9" s="138" t="s">
        <v>507</v>
      </c>
      <c r="K9" s="137">
        <v>5961955.4800000004</v>
      </c>
      <c r="L9" s="137">
        <v>6591359.0099999998</v>
      </c>
    </row>
    <row r="10" spans="2:12" x14ac:dyDescent="0.2">
      <c r="B10" s="124" t="s">
        <v>508</v>
      </c>
      <c r="C10" s="122">
        <v>1584558.39</v>
      </c>
      <c r="D10" s="122">
        <v>1584558.39</v>
      </c>
      <c r="F10" s="123" t="s">
        <v>508</v>
      </c>
      <c r="G10" s="122">
        <v>1952358.39</v>
      </c>
      <c r="H10" s="137">
        <v>3572723.39</v>
      </c>
      <c r="I10" s="119"/>
      <c r="J10" s="138" t="s">
        <v>508</v>
      </c>
      <c r="K10" s="137">
        <v>3572723.39</v>
      </c>
      <c r="L10" s="137">
        <v>3615347.6</v>
      </c>
    </row>
    <row r="11" spans="2:12" x14ac:dyDescent="0.2">
      <c r="B11" s="124" t="s">
        <v>506</v>
      </c>
      <c r="C11" s="122">
        <v>143050.49</v>
      </c>
      <c r="D11" s="122">
        <v>143050.49</v>
      </c>
      <c r="F11" s="123" t="s">
        <v>506</v>
      </c>
      <c r="G11" s="122">
        <v>104850.74</v>
      </c>
      <c r="H11" s="137">
        <v>124409.04</v>
      </c>
      <c r="I11" s="119"/>
      <c r="J11" s="138" t="s">
        <v>506</v>
      </c>
      <c r="K11" s="137">
        <v>124409.04</v>
      </c>
      <c r="L11" s="137">
        <v>124409.04</v>
      </c>
    </row>
    <row r="12" spans="2:12" x14ac:dyDescent="0.2">
      <c r="B12" s="124" t="s">
        <v>561</v>
      </c>
      <c r="C12" s="122">
        <v>316304.07</v>
      </c>
      <c r="D12" s="122">
        <v>385050.74</v>
      </c>
      <c r="F12" s="123" t="s">
        <v>561</v>
      </c>
      <c r="G12" s="122">
        <v>577073.17000000004</v>
      </c>
      <c r="H12" s="137">
        <v>611863.38</v>
      </c>
      <c r="I12" s="119"/>
      <c r="J12" s="138" t="s">
        <v>561</v>
      </c>
      <c r="K12" s="137">
        <v>646911.43999999994</v>
      </c>
      <c r="L12" s="137">
        <v>649721.43999999994</v>
      </c>
    </row>
    <row r="13" spans="2:12" x14ac:dyDescent="0.2">
      <c r="B13" s="124" t="s">
        <v>192</v>
      </c>
      <c r="C13" s="122">
        <v>-3441938.4099999997</v>
      </c>
      <c r="D13" s="122">
        <v>-3954204.02</v>
      </c>
      <c r="F13" s="123" t="s">
        <v>192</v>
      </c>
      <c r="G13" s="122">
        <v>-4250546.5999999996</v>
      </c>
      <c r="H13" s="137">
        <v>-4856303.58</v>
      </c>
      <c r="I13" s="119"/>
      <c r="J13" s="138" t="s">
        <v>192</v>
      </c>
      <c r="K13" s="137">
        <v>-5516706.5499999998</v>
      </c>
      <c r="L13" s="137">
        <v>-6356165.7699999996</v>
      </c>
    </row>
    <row r="14" spans="2:12" x14ac:dyDescent="0.2">
      <c r="B14" s="124" t="s">
        <v>191</v>
      </c>
      <c r="C14" s="122">
        <v>0</v>
      </c>
      <c r="D14" s="122">
        <v>168500</v>
      </c>
      <c r="F14" s="123" t="s">
        <v>191</v>
      </c>
      <c r="G14" s="122">
        <v>369543</v>
      </c>
      <c r="H14" s="137">
        <v>512321.9</v>
      </c>
      <c r="I14" s="119"/>
      <c r="J14" s="138" t="s">
        <v>191</v>
      </c>
      <c r="K14" s="137">
        <v>514081.2</v>
      </c>
      <c r="L14" s="137">
        <v>174060.4</v>
      </c>
    </row>
    <row r="15" spans="2:12" x14ac:dyDescent="0.2">
      <c r="B15" s="124" t="s">
        <v>3</v>
      </c>
      <c r="C15" s="122">
        <v>46568.9</v>
      </c>
      <c r="D15" s="122">
        <v>46568.9</v>
      </c>
      <c r="F15" s="123" t="s">
        <v>3</v>
      </c>
      <c r="G15" s="122">
        <v>46568.9</v>
      </c>
      <c r="H15" s="137">
        <v>46568.9</v>
      </c>
      <c r="I15" s="119"/>
      <c r="J15" s="138" t="s">
        <v>3</v>
      </c>
      <c r="K15" s="137">
        <v>46568.9</v>
      </c>
      <c r="L15" s="137">
        <v>46568.9</v>
      </c>
    </row>
    <row r="16" spans="2:12" x14ac:dyDescent="0.2">
      <c r="B16" s="124" t="s">
        <v>512</v>
      </c>
      <c r="C16" s="122">
        <v>-43510.01</v>
      </c>
      <c r="D16" s="122">
        <v>-45669.23</v>
      </c>
      <c r="F16" s="123" t="s">
        <v>512</v>
      </c>
      <c r="G16" s="122">
        <v>-46568.9</v>
      </c>
      <c r="H16" s="137">
        <v>-46568.9</v>
      </c>
      <c r="I16" s="119"/>
      <c r="J16" s="138" t="s">
        <v>512</v>
      </c>
      <c r="K16" s="137">
        <v>-46568.9</v>
      </c>
      <c r="L16" s="137">
        <v>-46568.9</v>
      </c>
    </row>
    <row r="17" spans="2:12" x14ac:dyDescent="0.2">
      <c r="B17" s="124" t="s">
        <v>546</v>
      </c>
      <c r="C17" s="122">
        <v>0</v>
      </c>
      <c r="D17" s="122">
        <v>0</v>
      </c>
      <c r="F17" s="123" t="s">
        <v>546</v>
      </c>
      <c r="G17" s="122">
        <v>30000</v>
      </c>
      <c r="H17" s="137">
        <v>0</v>
      </c>
      <c r="I17" s="119"/>
      <c r="J17" s="138" t="s">
        <v>546</v>
      </c>
      <c r="K17" s="137">
        <v>0</v>
      </c>
      <c r="L17" s="137">
        <v>0</v>
      </c>
    </row>
    <row r="18" spans="2:12" x14ac:dyDescent="0.2">
      <c r="B18" s="129" t="s">
        <v>543</v>
      </c>
      <c r="C18" s="128">
        <v>4344357.8900000006</v>
      </c>
      <c r="D18" s="128">
        <v>4534124.3500000006</v>
      </c>
      <c r="F18" s="140" t="s">
        <v>543</v>
      </c>
      <c r="G18" s="128">
        <v>5075407.4000000004</v>
      </c>
      <c r="H18" s="128">
        <v>6934548.8300000001</v>
      </c>
      <c r="I18" s="119"/>
      <c r="J18" s="140" t="s">
        <v>543</v>
      </c>
      <c r="K18" s="128">
        <v>8194031.04</v>
      </c>
      <c r="L18" s="128">
        <v>8590550.0999999996</v>
      </c>
    </row>
    <row r="19" spans="2:12" x14ac:dyDescent="0.2">
      <c r="B19" s="124" t="s">
        <v>544</v>
      </c>
      <c r="C19" s="122">
        <v>2863978.1100000003</v>
      </c>
      <c r="D19" s="122">
        <v>3030057.06</v>
      </c>
      <c r="F19" s="123" t="s">
        <v>544</v>
      </c>
      <c r="G19" s="122">
        <v>3155233.49</v>
      </c>
      <c r="H19" s="137">
        <v>5391022.6600000001</v>
      </c>
      <c r="I19" s="119"/>
      <c r="J19" s="138" t="s">
        <v>544</v>
      </c>
      <c r="K19" s="137">
        <v>6340386.9100000001</v>
      </c>
      <c r="L19" s="137">
        <v>5708924.71</v>
      </c>
    </row>
    <row r="20" spans="2:12" x14ac:dyDescent="0.2">
      <c r="B20" s="124" t="s">
        <v>497</v>
      </c>
      <c r="C20" s="122">
        <v>0</v>
      </c>
      <c r="D20" s="122">
        <v>203837.15</v>
      </c>
      <c r="F20" s="123" t="s">
        <v>497</v>
      </c>
      <c r="G20" s="122">
        <v>69365.19</v>
      </c>
      <c r="H20" s="137">
        <v>137598.04999999999</v>
      </c>
      <c r="I20" s="119"/>
      <c r="J20" s="138" t="s">
        <v>497</v>
      </c>
      <c r="K20" s="137">
        <v>0</v>
      </c>
      <c r="L20" s="137">
        <v>0</v>
      </c>
    </row>
    <row r="21" spans="2:12" x14ac:dyDescent="0.2">
      <c r="B21" s="124" t="s">
        <v>545</v>
      </c>
      <c r="C21" s="122">
        <v>1306767.17</v>
      </c>
      <c r="D21" s="122">
        <v>951840.06</v>
      </c>
      <c r="F21" s="123" t="s">
        <v>545</v>
      </c>
      <c r="G21" s="122">
        <v>1161178.1000000001</v>
      </c>
      <c r="H21" s="137">
        <v>835021.23</v>
      </c>
      <c r="I21" s="119"/>
      <c r="J21" s="138" t="s">
        <v>545</v>
      </c>
      <c r="K21" s="137">
        <v>1456208.67</v>
      </c>
      <c r="L21" s="137">
        <v>1239024.74</v>
      </c>
    </row>
    <row r="22" spans="2:12" x14ac:dyDescent="0.2">
      <c r="B22" s="124" t="s">
        <v>498</v>
      </c>
      <c r="C22" s="122">
        <v>125982.95</v>
      </c>
      <c r="D22" s="122">
        <v>12988.96</v>
      </c>
      <c r="F22" s="123" t="s">
        <v>498</v>
      </c>
      <c r="G22" s="122">
        <v>9538.76</v>
      </c>
      <c r="H22" s="137">
        <v>39037.879999999997</v>
      </c>
      <c r="I22" s="119"/>
      <c r="J22" s="138" t="s">
        <v>498</v>
      </c>
      <c r="K22" s="137">
        <v>32004.55</v>
      </c>
      <c r="L22" s="137">
        <v>17732.27</v>
      </c>
    </row>
    <row r="23" spans="2:12" x14ac:dyDescent="0.2">
      <c r="B23" s="124" t="s">
        <v>500</v>
      </c>
      <c r="C23" s="122">
        <v>0</v>
      </c>
      <c r="D23" s="122">
        <v>110340</v>
      </c>
      <c r="F23" s="123" t="s">
        <v>500</v>
      </c>
      <c r="G23" s="122">
        <v>0</v>
      </c>
      <c r="H23" s="137">
        <v>0</v>
      </c>
      <c r="I23" s="119"/>
      <c r="J23" s="138" t="s">
        <v>500</v>
      </c>
      <c r="K23" s="137">
        <v>0</v>
      </c>
      <c r="L23" s="137">
        <v>401218.96</v>
      </c>
    </row>
    <row r="24" spans="2:12" x14ac:dyDescent="0.2">
      <c r="B24" s="124" t="s">
        <v>566</v>
      </c>
      <c r="C24" s="122">
        <v>42327.24</v>
      </c>
      <c r="D24" s="122">
        <v>101350.8</v>
      </c>
      <c r="F24" s="123" t="s">
        <v>566</v>
      </c>
      <c r="G24" s="122">
        <v>82871.7</v>
      </c>
      <c r="H24" s="137">
        <v>516114.81</v>
      </c>
      <c r="I24" s="119"/>
      <c r="J24" s="138" t="s">
        <v>566</v>
      </c>
      <c r="K24" s="137">
        <v>285985.55</v>
      </c>
      <c r="L24" s="137">
        <v>149944.89000000001</v>
      </c>
    </row>
    <row r="25" spans="2:12" x14ac:dyDescent="0.2">
      <c r="B25" s="124" t="s">
        <v>517</v>
      </c>
      <c r="C25" s="122">
        <v>0</v>
      </c>
      <c r="D25" s="122">
        <v>0</v>
      </c>
      <c r="F25" s="123" t="s">
        <v>517</v>
      </c>
      <c r="G25" s="122">
        <v>0</v>
      </c>
      <c r="H25" s="137">
        <v>-342.6</v>
      </c>
      <c r="I25" s="119"/>
      <c r="J25" s="138" t="s">
        <v>517</v>
      </c>
      <c r="K25" s="137">
        <v>-142.26</v>
      </c>
      <c r="L25" s="137">
        <v>0</v>
      </c>
    </row>
    <row r="26" spans="2:12" x14ac:dyDescent="0.2">
      <c r="B26" s="124" t="s">
        <v>199</v>
      </c>
      <c r="C26" s="122">
        <v>5302.42</v>
      </c>
      <c r="D26" s="122">
        <v>123710.32</v>
      </c>
      <c r="F26" s="123" t="s">
        <v>199</v>
      </c>
      <c r="G26" s="122">
        <v>597220.16</v>
      </c>
      <c r="H26" s="137">
        <v>16096.8</v>
      </c>
      <c r="I26" s="119"/>
      <c r="J26" s="138" t="s">
        <v>199</v>
      </c>
      <c r="K26" s="137">
        <v>79587.62</v>
      </c>
      <c r="L26" s="137">
        <v>1073704.53</v>
      </c>
    </row>
    <row r="27" spans="2:12" x14ac:dyDescent="0.2">
      <c r="B27" s="130" t="s">
        <v>184</v>
      </c>
      <c r="C27" s="131">
        <v>-8114087.3099999987</v>
      </c>
      <c r="D27" s="131">
        <v>-8515245.9899999984</v>
      </c>
      <c r="F27" s="139" t="s">
        <v>184</v>
      </c>
      <c r="G27" s="131">
        <v>-9316586.9900000002</v>
      </c>
      <c r="H27" s="131">
        <v>-13173101.439999999</v>
      </c>
      <c r="I27" s="119"/>
      <c r="J27" s="139" t="s">
        <v>184</v>
      </c>
      <c r="K27" s="131">
        <v>-13997172.609999999</v>
      </c>
      <c r="L27" s="131">
        <v>-13889049.390000001</v>
      </c>
    </row>
    <row r="28" spans="2:12" x14ac:dyDescent="0.2">
      <c r="B28" s="129" t="s">
        <v>185</v>
      </c>
      <c r="C28" s="128">
        <v>-4312641.8099999996</v>
      </c>
      <c r="D28" s="128">
        <v>-5228135.51</v>
      </c>
      <c r="F28" s="140" t="s">
        <v>185</v>
      </c>
      <c r="G28" s="128">
        <v>-5812890.9500000002</v>
      </c>
      <c r="H28" s="128">
        <v>-7035658.1100000003</v>
      </c>
      <c r="I28" s="119"/>
      <c r="J28" s="140" t="s">
        <v>185</v>
      </c>
      <c r="K28" s="128">
        <v>-8796602.6699999999</v>
      </c>
      <c r="L28" s="128">
        <v>-10688659.699999999</v>
      </c>
    </row>
    <row r="29" spans="2:12" x14ac:dyDescent="0.2">
      <c r="B29" s="124" t="s">
        <v>138</v>
      </c>
      <c r="C29" s="122">
        <v>-296300</v>
      </c>
      <c r="D29" s="122">
        <v>-296300</v>
      </c>
      <c r="F29" s="123" t="s">
        <v>138</v>
      </c>
      <c r="G29" s="122">
        <v>-296300</v>
      </c>
      <c r="H29" s="137">
        <v>-296300</v>
      </c>
      <c r="I29" s="119"/>
      <c r="J29" s="123" t="s">
        <v>138</v>
      </c>
      <c r="K29" s="122">
        <v>-296300</v>
      </c>
      <c r="L29" s="137">
        <v>-296300</v>
      </c>
    </row>
    <row r="30" spans="2:12" x14ac:dyDescent="0.2">
      <c r="B30" s="124" t="s">
        <v>103</v>
      </c>
      <c r="C30" s="122">
        <v>-481586.18000000005</v>
      </c>
      <c r="D30" s="122">
        <v>-481586.18000000005</v>
      </c>
      <c r="F30" s="123" t="s">
        <v>103</v>
      </c>
      <c r="G30" s="122">
        <v>-481586.18</v>
      </c>
      <c r="H30" s="137">
        <v>-481586.18</v>
      </c>
      <c r="I30" s="119"/>
      <c r="J30" s="123" t="s">
        <v>103</v>
      </c>
      <c r="K30" s="122">
        <v>-481586.18</v>
      </c>
      <c r="L30" s="137">
        <v>-481586.18</v>
      </c>
    </row>
    <row r="31" spans="2:12" x14ac:dyDescent="0.2">
      <c r="B31" s="124" t="s">
        <v>585</v>
      </c>
      <c r="C31" s="122">
        <v>-3177723.09</v>
      </c>
      <c r="D31" s="122">
        <v>-3534755.63</v>
      </c>
      <c r="F31" s="123" t="s">
        <v>585</v>
      </c>
      <c r="G31" s="122">
        <v>-4450249.33</v>
      </c>
      <c r="H31" s="137">
        <v>-5035004.7699999996</v>
      </c>
      <c r="I31" s="119"/>
      <c r="J31" s="123" t="s">
        <v>585</v>
      </c>
      <c r="K31" s="122">
        <v>-6257771.9299999997</v>
      </c>
      <c r="L31" s="137">
        <v>-8018716.4900000002</v>
      </c>
    </row>
    <row r="32" spans="2:12" x14ac:dyDescent="0.2">
      <c r="B32" s="124" t="s">
        <v>549</v>
      </c>
      <c r="C32" s="122">
        <v>-357032.54</v>
      </c>
      <c r="D32" s="122">
        <v>-915493.7</v>
      </c>
      <c r="F32" s="123" t="s">
        <v>549</v>
      </c>
      <c r="G32" s="122">
        <v>-584755.43999999994</v>
      </c>
      <c r="H32" s="137">
        <v>-1222767.1599999999</v>
      </c>
      <c r="I32" s="119"/>
      <c r="J32" s="138" t="s">
        <v>549</v>
      </c>
      <c r="K32" s="137">
        <v>-1760944.56</v>
      </c>
      <c r="L32" s="137">
        <v>-1892057.03</v>
      </c>
    </row>
    <row r="33" spans="2:12" x14ac:dyDescent="0.2">
      <c r="B33" s="129" t="s">
        <v>14</v>
      </c>
      <c r="C33" s="128">
        <v>-1982185.75</v>
      </c>
      <c r="D33" s="128">
        <v>-2083092.89</v>
      </c>
      <c r="F33" s="140" t="s">
        <v>14</v>
      </c>
      <c r="G33" s="128">
        <v>-1806408.92</v>
      </c>
      <c r="H33" s="128">
        <v>-2288112.06</v>
      </c>
      <c r="I33" s="119"/>
      <c r="J33" s="140" t="s">
        <v>14</v>
      </c>
      <c r="K33" s="128">
        <v>-1710312.98</v>
      </c>
      <c r="L33" s="128">
        <v>-1529522.65</v>
      </c>
    </row>
    <row r="34" spans="2:12" x14ac:dyDescent="0.2">
      <c r="B34" s="124" t="s">
        <v>552</v>
      </c>
      <c r="C34" s="122">
        <v>-1252145.8700000001</v>
      </c>
      <c r="D34" s="122">
        <v>-1315132.52</v>
      </c>
      <c r="F34" s="123" t="s">
        <v>552</v>
      </c>
      <c r="G34" s="122">
        <v>-963483.3</v>
      </c>
      <c r="H34" s="137">
        <v>-611834.01</v>
      </c>
      <c r="I34" s="119"/>
      <c r="J34" s="138" t="s">
        <v>552</v>
      </c>
      <c r="K34" s="137">
        <v>-260184.89</v>
      </c>
      <c r="L34" s="137">
        <v>-41276.97</v>
      </c>
    </row>
    <row r="35" spans="2:12" x14ac:dyDescent="0.2">
      <c r="B35" s="124" t="s">
        <v>554</v>
      </c>
      <c r="C35" s="122">
        <v>0</v>
      </c>
      <c r="D35" s="122">
        <v>0</v>
      </c>
      <c r="F35" s="123" t="s">
        <v>554</v>
      </c>
      <c r="G35" s="122">
        <v>0</v>
      </c>
      <c r="H35" s="137">
        <v>-577386</v>
      </c>
      <c r="I35" s="119"/>
      <c r="J35" s="138" t="s">
        <v>554</v>
      </c>
      <c r="K35" s="137">
        <v>0</v>
      </c>
      <c r="L35" s="137">
        <v>0</v>
      </c>
    </row>
    <row r="36" spans="2:12" x14ac:dyDescent="0.2">
      <c r="B36" s="124" t="s">
        <v>560</v>
      </c>
      <c r="C36" s="122">
        <v>-730039.88</v>
      </c>
      <c r="D36" s="122">
        <v>-767960.36999999988</v>
      </c>
      <c r="F36" s="123" t="s">
        <v>560</v>
      </c>
      <c r="G36" s="122">
        <v>-842925.62</v>
      </c>
      <c r="H36" s="137">
        <v>-1098892.05</v>
      </c>
      <c r="I36" s="119"/>
      <c r="J36" s="138" t="s">
        <v>560</v>
      </c>
      <c r="K36" s="137">
        <v>-1450128.09</v>
      </c>
      <c r="L36" s="137">
        <v>-1488245.68</v>
      </c>
    </row>
    <row r="37" spans="2:12" x14ac:dyDescent="0.2">
      <c r="B37" s="129" t="s">
        <v>550</v>
      </c>
      <c r="C37" s="128">
        <v>-1819259.7500000002</v>
      </c>
      <c r="D37" s="128">
        <v>-1204017.5899999999</v>
      </c>
      <c r="F37" s="140" t="s">
        <v>550</v>
      </c>
      <c r="G37" s="128">
        <v>-1697287.12</v>
      </c>
      <c r="H37" s="128">
        <v>-3849331.27</v>
      </c>
      <c r="I37" s="119"/>
      <c r="J37" s="140" t="s">
        <v>550</v>
      </c>
      <c r="K37" s="128">
        <v>-3490256.96</v>
      </c>
      <c r="L37" s="128">
        <v>-1670867.04</v>
      </c>
    </row>
    <row r="38" spans="2:12" x14ac:dyDescent="0.2">
      <c r="B38" s="124" t="s">
        <v>568</v>
      </c>
      <c r="C38" s="122">
        <v>-267483.18</v>
      </c>
      <c r="D38" s="122">
        <v>0</v>
      </c>
      <c r="F38" s="123" t="s">
        <v>568</v>
      </c>
      <c r="G38" s="122">
        <v>0</v>
      </c>
      <c r="H38" s="137">
        <v>-282300.99</v>
      </c>
      <c r="I38" s="119"/>
      <c r="J38" s="138" t="s">
        <v>568</v>
      </c>
      <c r="K38" s="137">
        <v>-514638.13</v>
      </c>
      <c r="L38" s="137">
        <v>0</v>
      </c>
    </row>
    <row r="39" spans="2:12" x14ac:dyDescent="0.2">
      <c r="B39" s="124" t="s">
        <v>556</v>
      </c>
      <c r="C39" s="122">
        <v>-1287519.24</v>
      </c>
      <c r="D39" s="122">
        <v>-928061.93</v>
      </c>
      <c r="F39" s="123" t="s">
        <v>556</v>
      </c>
      <c r="G39" s="122">
        <v>-1396149.48</v>
      </c>
      <c r="H39" s="137">
        <v>-3133891.28</v>
      </c>
      <c r="I39" s="119"/>
      <c r="J39" s="138" t="s">
        <v>556</v>
      </c>
      <c r="K39" s="137">
        <v>-2544286.1800000002</v>
      </c>
      <c r="L39" s="137">
        <v>-1352855.79</v>
      </c>
    </row>
    <row r="40" spans="2:12" x14ac:dyDescent="0.2">
      <c r="B40" s="124" t="s">
        <v>499</v>
      </c>
      <c r="C40" s="122">
        <v>0</v>
      </c>
      <c r="D40" s="122">
        <v>0</v>
      </c>
      <c r="F40" s="123" t="s">
        <v>499</v>
      </c>
      <c r="G40" s="122">
        <v>0</v>
      </c>
      <c r="H40" s="137">
        <v>0</v>
      </c>
      <c r="I40" s="119"/>
      <c r="J40" s="138" t="s">
        <v>499</v>
      </c>
      <c r="K40" s="137">
        <v>0</v>
      </c>
      <c r="L40" s="137">
        <v>0</v>
      </c>
    </row>
    <row r="41" spans="2:12" x14ac:dyDescent="0.2">
      <c r="B41" s="124" t="s">
        <v>501</v>
      </c>
      <c r="C41" s="122">
        <v>-15798.56</v>
      </c>
      <c r="D41" s="122">
        <v>-13143.27</v>
      </c>
      <c r="F41" s="123" t="s">
        <v>501</v>
      </c>
      <c r="G41" s="122">
        <v>-12681.26</v>
      </c>
      <c r="H41" s="137">
        <v>-104858.2</v>
      </c>
      <c r="I41" s="119"/>
      <c r="J41" s="138" t="s">
        <v>501</v>
      </c>
      <c r="K41" s="137">
        <v>-35715.699999999997</v>
      </c>
      <c r="L41" s="137">
        <v>-15681.41</v>
      </c>
    </row>
    <row r="42" spans="2:12" x14ac:dyDescent="0.2">
      <c r="B42" s="124" t="s">
        <v>206</v>
      </c>
      <c r="C42" s="122">
        <v>-126425.82</v>
      </c>
      <c r="D42" s="122">
        <v>-139950.44</v>
      </c>
      <c r="F42" s="123" t="s">
        <v>206</v>
      </c>
      <c r="G42" s="122">
        <v>-151772.53</v>
      </c>
      <c r="H42" s="137">
        <v>-190803.35</v>
      </c>
      <c r="I42" s="119"/>
      <c r="J42" s="138" t="s">
        <v>206</v>
      </c>
      <c r="K42" s="137">
        <v>-225274.96</v>
      </c>
      <c r="L42" s="137">
        <v>-164086.87</v>
      </c>
    </row>
    <row r="43" spans="2:12" x14ac:dyDescent="0.2">
      <c r="B43" s="124" t="s">
        <v>557</v>
      </c>
      <c r="C43" s="122">
        <v>-24640.95</v>
      </c>
      <c r="D43" s="122">
        <v>-21553.65</v>
      </c>
      <c r="F43" s="123" t="s">
        <v>557</v>
      </c>
      <c r="G43" s="122">
        <v>-22015.19</v>
      </c>
      <c r="H43" s="137">
        <v>-12149.59</v>
      </c>
      <c r="I43" s="119"/>
      <c r="J43" s="138" t="s">
        <v>557</v>
      </c>
      <c r="K43" s="137">
        <v>-35713.42</v>
      </c>
      <c r="L43" s="137">
        <v>-24735.86</v>
      </c>
    </row>
    <row r="44" spans="2:12" x14ac:dyDescent="0.2">
      <c r="B44" s="124" t="s">
        <v>559</v>
      </c>
      <c r="C44" s="122">
        <v>-48752.67</v>
      </c>
      <c r="D44" s="122">
        <v>-53025.22</v>
      </c>
      <c r="F44" s="123" t="s">
        <v>559</v>
      </c>
      <c r="G44" s="122">
        <v>-57880.62</v>
      </c>
      <c r="H44" s="137">
        <v>-68598.559999999998</v>
      </c>
      <c r="I44" s="119"/>
      <c r="J44" s="138" t="s">
        <v>559</v>
      </c>
      <c r="K44" s="137">
        <v>-77935.02</v>
      </c>
      <c r="L44" s="137">
        <v>-54270.21</v>
      </c>
    </row>
    <row r="45" spans="2:12" x14ac:dyDescent="0.2">
      <c r="B45" s="124" t="s">
        <v>198</v>
      </c>
      <c r="C45" s="122">
        <v>-1094.33</v>
      </c>
      <c r="D45" s="122">
        <v>-738.08</v>
      </c>
      <c r="F45" s="123" t="s">
        <v>198</v>
      </c>
      <c r="G45" s="122">
        <v>-594.86</v>
      </c>
      <c r="H45" s="137">
        <v>-536.12</v>
      </c>
      <c r="I45" s="119"/>
      <c r="J45" s="138" t="s">
        <v>198</v>
      </c>
      <c r="K45" s="137">
        <v>-500.37</v>
      </c>
      <c r="L45" s="137">
        <v>-3043.72</v>
      </c>
    </row>
    <row r="46" spans="2:12" ht="14.4" x14ac:dyDescent="0.3">
      <c r="B46" s="124" t="s">
        <v>519</v>
      </c>
      <c r="C46" s="122">
        <v>-47545</v>
      </c>
      <c r="D46" s="122">
        <v>-47545</v>
      </c>
      <c r="F46" s="123" t="s">
        <v>519</v>
      </c>
      <c r="G46" s="122">
        <v>-56193.18</v>
      </c>
      <c r="H46" s="137">
        <v>-56193.18</v>
      </c>
      <c r="I46" s="83"/>
      <c r="J46" s="138" t="s">
        <v>519</v>
      </c>
      <c r="K46" s="137">
        <v>-56193.18</v>
      </c>
      <c r="L46" s="137">
        <v>-56193.18</v>
      </c>
    </row>
    <row r="47" spans="2:12" ht="14.4" x14ac:dyDescent="0.3">
      <c r="B47" s="110"/>
      <c r="C47" s="103"/>
      <c r="D47" s="103"/>
      <c r="F47" s="116"/>
      <c r="G47" s="103"/>
      <c r="H47" s="83"/>
      <c r="I47" s="83"/>
      <c r="J47"/>
      <c r="K47"/>
      <c r="L47" s="83"/>
    </row>
    <row r="48" spans="2:12" ht="14.4" x14ac:dyDescent="0.3">
      <c r="B48" s="110"/>
      <c r="C48" s="103"/>
      <c r="D48" s="103"/>
      <c r="F48" s="116"/>
      <c r="G48" s="103"/>
      <c r="H48" s="83"/>
      <c r="I48" s="83"/>
      <c r="J48"/>
      <c r="K48"/>
      <c r="L48" s="83"/>
    </row>
    <row r="49" spans="2:12" ht="14.4" x14ac:dyDescent="0.3">
      <c r="B49" s="110"/>
      <c r="C49" s="103"/>
      <c r="D49" s="103"/>
      <c r="F49" s="116"/>
      <c r="G49" s="103"/>
      <c r="H49" s="83"/>
      <c r="I49" s="83"/>
      <c r="J49"/>
      <c r="K49"/>
      <c r="L49" s="83"/>
    </row>
    <row r="50" spans="2:12" ht="14.4" x14ac:dyDescent="0.3">
      <c r="B50" s="110"/>
      <c r="C50" s="103"/>
      <c r="D50" s="103"/>
      <c r="F50" s="116"/>
      <c r="G50" s="103"/>
      <c r="H50" s="83"/>
      <c r="I50" s="83"/>
      <c r="J50"/>
      <c r="K50"/>
      <c r="L50" s="83"/>
    </row>
    <row r="51" spans="2:12" ht="14.4" x14ac:dyDescent="0.3">
      <c r="B51" s="110"/>
      <c r="C51" s="103"/>
      <c r="D51" s="103"/>
      <c r="F51" s="116"/>
      <c r="G51" s="103"/>
      <c r="H51" s="83"/>
      <c r="I51" s="83"/>
      <c r="J51"/>
      <c r="K51"/>
      <c r="L51" s="83"/>
    </row>
    <row r="52" spans="2:12" ht="14.4" x14ac:dyDescent="0.3">
      <c r="B52" s="110"/>
      <c r="C52" s="103"/>
      <c r="D52" s="103"/>
      <c r="F52" s="116"/>
      <c r="G52" s="103"/>
      <c r="H52" s="83"/>
      <c r="I52" s="83"/>
      <c r="J52"/>
      <c r="K52"/>
      <c r="L52" s="83"/>
    </row>
    <row r="53" spans="2:12" ht="14.4" x14ac:dyDescent="0.3">
      <c r="B53" s="110"/>
      <c r="C53" s="103"/>
      <c r="D53" s="103"/>
      <c r="F53" s="116"/>
      <c r="G53" s="103"/>
      <c r="H53" s="83"/>
      <c r="I53" s="83"/>
      <c r="J53"/>
      <c r="K53"/>
      <c r="L53" s="83"/>
    </row>
    <row r="54" spans="2:12" ht="14.4" x14ac:dyDescent="0.3">
      <c r="B54" s="110"/>
      <c r="C54" s="103"/>
      <c r="D54" s="103"/>
      <c r="F54" s="116"/>
      <c r="G54" s="103"/>
      <c r="H54" s="83"/>
      <c r="I54" s="83"/>
      <c r="J54"/>
      <c r="K54"/>
      <c r="L54" s="83"/>
    </row>
    <row r="55" spans="2:12" ht="14.4" x14ac:dyDescent="0.3">
      <c r="B55" s="110"/>
      <c r="C55" s="103"/>
      <c r="D55" s="103"/>
      <c r="F55" s="116"/>
      <c r="G55" s="103"/>
      <c r="H55" s="83"/>
      <c r="I55" s="83"/>
      <c r="J55"/>
      <c r="K55"/>
      <c r="L55" s="83"/>
    </row>
    <row r="56" spans="2:12" ht="14.4" x14ac:dyDescent="0.3">
      <c r="B56" s="110"/>
      <c r="C56" s="103"/>
      <c r="D56" s="103"/>
      <c r="F56" s="116"/>
      <c r="G56" s="103"/>
      <c r="H56" s="83"/>
      <c r="I56" s="83"/>
      <c r="J56"/>
      <c r="K56"/>
      <c r="L56" s="83"/>
    </row>
    <row r="57" spans="2:12" ht="14.4" x14ac:dyDescent="0.3">
      <c r="B57" s="110"/>
      <c r="C57" s="103"/>
      <c r="D57" s="103"/>
      <c r="F57" s="116"/>
      <c r="G57" s="103"/>
      <c r="H57" s="83"/>
      <c r="I57" s="83"/>
      <c r="J57"/>
      <c r="K57"/>
      <c r="L57" s="83"/>
    </row>
    <row r="58" spans="2:12" ht="14.4" x14ac:dyDescent="0.3">
      <c r="B58" s="110"/>
      <c r="C58" s="103"/>
      <c r="D58" s="103"/>
      <c r="F58" s="116"/>
      <c r="G58" s="103"/>
      <c r="H58" s="83"/>
      <c r="I58" s="83"/>
      <c r="J58"/>
      <c r="K58"/>
      <c r="L58" s="83"/>
    </row>
    <row r="59" spans="2:12" ht="14.4" x14ac:dyDescent="0.3">
      <c r="B59" s="110"/>
      <c r="C59" s="103"/>
      <c r="D59" s="103"/>
      <c r="F59" s="116"/>
      <c r="G59" s="103"/>
      <c r="H59" s="83"/>
      <c r="I59" s="83"/>
      <c r="J59"/>
      <c r="K59"/>
      <c r="L59" s="83"/>
    </row>
    <row r="60" spans="2:12" ht="14.4" x14ac:dyDescent="0.3">
      <c r="B60" s="110"/>
      <c r="C60" s="103"/>
      <c r="D60" s="103"/>
      <c r="F60" s="116"/>
      <c r="G60" s="103"/>
      <c r="H60" s="83"/>
      <c r="I60" s="83"/>
      <c r="J60"/>
      <c r="K60"/>
      <c r="L60" s="83"/>
    </row>
    <row r="61" spans="2:12" ht="14.4" x14ac:dyDescent="0.3">
      <c r="B61" s="110"/>
      <c r="C61" s="103"/>
      <c r="D61" s="103"/>
      <c r="F61" s="116"/>
      <c r="G61" s="103"/>
      <c r="H61" s="83"/>
      <c r="I61" s="83"/>
      <c r="J61"/>
      <c r="K61"/>
      <c r="L61" s="83"/>
    </row>
    <row r="62" spans="2:12" ht="14.4" x14ac:dyDescent="0.3">
      <c r="B62" s="110"/>
      <c r="C62" s="103"/>
      <c r="D62" s="103"/>
      <c r="F62" s="116"/>
      <c r="G62" s="103"/>
      <c r="H62" s="83"/>
      <c r="I62" s="83"/>
      <c r="J62"/>
      <c r="K62"/>
      <c r="L62" s="83"/>
    </row>
    <row r="63" spans="2:12" ht="14.4" x14ac:dyDescent="0.3">
      <c r="B63" s="110"/>
      <c r="C63" s="103"/>
      <c r="D63" s="103"/>
      <c r="F63" s="116"/>
      <c r="G63" s="103"/>
      <c r="H63" s="83"/>
      <c r="I63" s="83"/>
      <c r="J63"/>
      <c r="K63"/>
      <c r="L63" s="83"/>
    </row>
    <row r="64" spans="2:12" ht="14.4" x14ac:dyDescent="0.3">
      <c r="B64" s="110"/>
      <c r="C64" s="103"/>
      <c r="D64" s="103"/>
      <c r="F64" s="116"/>
      <c r="G64" s="103"/>
      <c r="H64" s="83"/>
      <c r="I64" s="83"/>
      <c r="J64"/>
      <c r="K64"/>
      <c r="L64" s="83"/>
    </row>
    <row r="65" spans="2:12" ht="14.4" x14ac:dyDescent="0.3">
      <c r="B65" s="110"/>
      <c r="C65" s="103"/>
      <c r="D65" s="103"/>
      <c r="F65" s="116"/>
      <c r="G65" s="103"/>
      <c r="H65" s="83"/>
      <c r="I65" s="83"/>
      <c r="J65"/>
      <c r="K65"/>
      <c r="L65" s="83"/>
    </row>
    <row r="66" spans="2:12" ht="14.4" x14ac:dyDescent="0.3">
      <c r="B66" s="110"/>
      <c r="C66" s="103"/>
      <c r="D66" s="103"/>
      <c r="F66" s="116"/>
      <c r="G66" s="103"/>
      <c r="H66" s="83"/>
      <c r="I66" s="83"/>
      <c r="J66"/>
      <c r="K66"/>
      <c r="L66" s="83"/>
    </row>
    <row r="67" spans="2:12" ht="14.4" x14ac:dyDescent="0.3">
      <c r="B67" s="110"/>
      <c r="C67" s="103"/>
      <c r="D67" s="103"/>
      <c r="F67" s="116"/>
      <c r="G67" s="103"/>
      <c r="H67" s="83"/>
      <c r="I67" s="83"/>
      <c r="J67"/>
      <c r="K67"/>
      <c r="L67" s="83"/>
    </row>
    <row r="68" spans="2:12" ht="14.4" x14ac:dyDescent="0.3">
      <c r="B68" s="110"/>
      <c r="C68" s="103"/>
      <c r="D68" s="103"/>
      <c r="F68" s="116"/>
      <c r="G68" s="103"/>
      <c r="H68" s="83"/>
      <c r="I68" s="83"/>
      <c r="J68"/>
      <c r="K68"/>
      <c r="L68" s="83"/>
    </row>
    <row r="69" spans="2:12" ht="14.4" x14ac:dyDescent="0.3">
      <c r="B69" s="110"/>
      <c r="C69" s="103"/>
      <c r="D69" s="103"/>
      <c r="F69" s="116"/>
      <c r="G69" s="103"/>
      <c r="H69" s="83"/>
      <c r="I69" s="83"/>
      <c r="J69"/>
      <c r="K69"/>
      <c r="L69" s="83"/>
    </row>
    <row r="70" spans="2:12" ht="14.4" x14ac:dyDescent="0.3">
      <c r="B70" s="110"/>
      <c r="C70" s="103"/>
      <c r="D70" s="103"/>
      <c r="F70" s="116"/>
      <c r="G70" s="103"/>
      <c r="H70" s="83"/>
      <c r="I70" s="83"/>
      <c r="J70"/>
      <c r="K70"/>
      <c r="L70" s="83"/>
    </row>
    <row r="71" spans="2:12" ht="14.4" x14ac:dyDescent="0.3">
      <c r="B71" s="110"/>
      <c r="C71" s="103"/>
      <c r="D71" s="103"/>
      <c r="F71" s="116"/>
      <c r="G71" s="103"/>
      <c r="H71" s="83"/>
      <c r="I71" s="83"/>
      <c r="J71"/>
      <c r="K71"/>
      <c r="L71" s="83"/>
    </row>
    <row r="72" spans="2:12" ht="14.4" x14ac:dyDescent="0.3">
      <c r="B72" s="110"/>
      <c r="C72" s="103"/>
      <c r="D72" s="103"/>
      <c r="F72" s="116"/>
      <c r="G72" s="103"/>
      <c r="H72" s="83"/>
      <c r="I72" s="83"/>
      <c r="J72"/>
      <c r="K72"/>
      <c r="L72" s="83"/>
    </row>
    <row r="73" spans="2:12" ht="14.4" x14ac:dyDescent="0.3">
      <c r="B73" s="110"/>
      <c r="C73" s="103"/>
      <c r="D73" s="103"/>
      <c r="F73" s="116"/>
      <c r="G73" s="103"/>
      <c r="H73" s="83"/>
      <c r="I73" s="83"/>
      <c r="J73"/>
      <c r="K73"/>
      <c r="L73" s="83"/>
    </row>
    <row r="74" spans="2:12" ht="14.4" x14ac:dyDescent="0.3">
      <c r="B74" s="110"/>
      <c r="C74" s="103"/>
      <c r="D74" s="103"/>
      <c r="F74" s="116"/>
      <c r="G74" s="103"/>
      <c r="H74" s="83"/>
      <c r="I74" s="83"/>
      <c r="J74"/>
      <c r="K74"/>
      <c r="L74" s="83"/>
    </row>
    <row r="75" spans="2:12" ht="14.4" x14ac:dyDescent="0.3">
      <c r="B75" s="110"/>
      <c r="C75" s="103"/>
      <c r="D75" s="103"/>
      <c r="F75" s="116"/>
      <c r="G75" s="103"/>
      <c r="H75" s="83"/>
      <c r="I75" s="83"/>
      <c r="J75"/>
      <c r="K75"/>
      <c r="L75" s="83"/>
    </row>
    <row r="76" spans="2:12" ht="14.4" x14ac:dyDescent="0.3">
      <c r="B76" s="110"/>
      <c r="C76" s="103"/>
      <c r="D76" s="103"/>
      <c r="F76" s="116"/>
      <c r="G76" s="103"/>
      <c r="H76" s="83"/>
      <c r="I76" s="83"/>
      <c r="J76"/>
      <c r="K76"/>
      <c r="L76" s="83"/>
    </row>
    <row r="77" spans="2:12" ht="14.4" x14ac:dyDescent="0.3">
      <c r="B77" s="110"/>
      <c r="C77" s="103"/>
      <c r="D77" s="103"/>
      <c r="F77" s="116"/>
      <c r="G77" s="103"/>
      <c r="H77" s="83"/>
      <c r="I77" s="83"/>
      <c r="J77"/>
      <c r="K77"/>
      <c r="L77" s="83"/>
    </row>
    <row r="78" spans="2:12" ht="14.4" x14ac:dyDescent="0.3">
      <c r="B78" s="110"/>
      <c r="C78" s="103"/>
      <c r="D78" s="103"/>
      <c r="F78" s="116"/>
      <c r="G78" s="103"/>
      <c r="H78" s="83"/>
      <c r="I78" s="83"/>
      <c r="J78"/>
      <c r="K78"/>
      <c r="L78" s="83"/>
    </row>
    <row r="79" spans="2:12" ht="14.4" x14ac:dyDescent="0.3">
      <c r="B79" s="110"/>
      <c r="C79" s="103"/>
      <c r="D79" s="103"/>
      <c r="F79" s="116"/>
      <c r="G79" s="103"/>
      <c r="H79" s="83"/>
      <c r="I79" s="83"/>
      <c r="J79"/>
      <c r="K79"/>
      <c r="L79" s="83"/>
    </row>
    <row r="80" spans="2:12" ht="14.4" x14ac:dyDescent="0.3">
      <c r="B80" s="110"/>
      <c r="C80" s="103"/>
      <c r="D80" s="103"/>
      <c r="F80" s="116"/>
      <c r="G80" s="103"/>
      <c r="H80" s="83"/>
      <c r="I80" s="83"/>
      <c r="J80"/>
      <c r="K80"/>
      <c r="L80" s="83"/>
    </row>
    <row r="81" spans="2:12" ht="14.4" x14ac:dyDescent="0.3">
      <c r="B81" s="110"/>
      <c r="C81" s="103"/>
      <c r="D81" s="103"/>
      <c r="F81" s="116"/>
      <c r="G81" s="103"/>
      <c r="H81" s="83"/>
      <c r="I81" s="83"/>
      <c r="J81"/>
      <c r="K81"/>
      <c r="L81" s="83"/>
    </row>
    <row r="82" spans="2:12" ht="14.4" x14ac:dyDescent="0.3">
      <c r="B82" s="110"/>
      <c r="C82" s="103"/>
      <c r="D82" s="103"/>
      <c r="F82" s="116"/>
      <c r="G82" s="103"/>
      <c r="H82" s="83"/>
      <c r="I82" s="83"/>
      <c r="J82"/>
      <c r="K82"/>
      <c r="L82" s="83"/>
    </row>
    <row r="83" spans="2:12" ht="14.4" x14ac:dyDescent="0.3">
      <c r="B83" s="110"/>
      <c r="C83" s="103"/>
      <c r="D83" s="103"/>
      <c r="F83" s="116"/>
      <c r="G83" s="103"/>
      <c r="H83" s="83"/>
      <c r="I83" s="83"/>
      <c r="J83"/>
      <c r="K83"/>
      <c r="L83" s="83"/>
    </row>
    <row r="84" spans="2:12" ht="14.4" x14ac:dyDescent="0.3">
      <c r="B84" s="110"/>
      <c r="C84" s="103"/>
      <c r="D84" s="103"/>
      <c r="F84" s="116"/>
      <c r="G84" s="103"/>
      <c r="H84" s="83"/>
      <c r="I84" s="83"/>
      <c r="J84"/>
      <c r="K84"/>
      <c r="L84" s="83"/>
    </row>
    <row r="85" spans="2:12" ht="14.4" x14ac:dyDescent="0.3">
      <c r="B85" s="110"/>
      <c r="C85" s="103"/>
      <c r="D85" s="103"/>
      <c r="F85" s="116"/>
      <c r="G85" s="103"/>
      <c r="H85" s="83"/>
      <c r="I85" s="83"/>
      <c r="J85"/>
      <c r="K85"/>
      <c r="L85" s="83"/>
    </row>
    <row r="86" spans="2:12" ht="14.4" x14ac:dyDescent="0.3">
      <c r="B86" s="110"/>
      <c r="C86" s="103"/>
      <c r="D86" s="103"/>
      <c r="F86" s="116"/>
      <c r="G86" s="103"/>
      <c r="H86" s="83"/>
      <c r="I86" s="83"/>
      <c r="J86"/>
      <c r="K86"/>
      <c r="L86" s="83"/>
    </row>
    <row r="87" spans="2:12" ht="14.4" x14ac:dyDescent="0.3">
      <c r="B87" s="110"/>
      <c r="C87" s="103"/>
      <c r="D87" s="103"/>
      <c r="F87" s="116"/>
      <c r="G87" s="103"/>
      <c r="H87" s="83"/>
      <c r="I87" s="83"/>
      <c r="J87"/>
      <c r="K87"/>
      <c r="L87" s="83"/>
    </row>
    <row r="88" spans="2:12" ht="14.4" x14ac:dyDescent="0.3">
      <c r="B88" s="110"/>
      <c r="C88" s="103"/>
      <c r="D88" s="103"/>
      <c r="F88" s="116"/>
      <c r="G88" s="103"/>
      <c r="H88" s="83"/>
      <c r="I88" s="83"/>
      <c r="J88"/>
      <c r="K88"/>
      <c r="L88" s="83"/>
    </row>
    <row r="89" spans="2:12" ht="14.4" x14ac:dyDescent="0.3">
      <c r="B89" s="110"/>
      <c r="C89" s="103"/>
      <c r="D89" s="103"/>
      <c r="F89" s="116"/>
      <c r="G89" s="103"/>
      <c r="H89" s="83"/>
      <c r="I89" s="83"/>
      <c r="J89"/>
      <c r="K89"/>
      <c r="L89" s="83"/>
    </row>
    <row r="90" spans="2:12" ht="14.4" x14ac:dyDescent="0.3">
      <c r="B90" s="110"/>
      <c r="C90" s="103"/>
      <c r="D90" s="103"/>
      <c r="F90" s="116"/>
      <c r="G90" s="103"/>
      <c r="H90" s="83"/>
      <c r="I90" s="83"/>
      <c r="J90"/>
      <c r="K90"/>
      <c r="L90" s="83"/>
    </row>
    <row r="91" spans="2:12" ht="14.4" x14ac:dyDescent="0.3">
      <c r="B91" s="110"/>
      <c r="C91" s="103"/>
      <c r="D91" s="103"/>
      <c r="F91" s="116"/>
      <c r="G91" s="103"/>
      <c r="H91" s="83"/>
      <c r="I91" s="83"/>
      <c r="J91"/>
      <c r="K91"/>
      <c r="L91" s="83"/>
    </row>
    <row r="92" spans="2:12" ht="14.4" x14ac:dyDescent="0.3">
      <c r="B92" s="110"/>
      <c r="C92" s="103"/>
      <c r="D92" s="103"/>
      <c r="F92" s="116"/>
      <c r="G92" s="103"/>
      <c r="H92" s="83"/>
      <c r="I92" s="83"/>
      <c r="J92"/>
      <c r="K92"/>
      <c r="L92" s="83"/>
    </row>
    <row r="93" spans="2:12" ht="14.4" x14ac:dyDescent="0.3">
      <c r="B93" s="110"/>
      <c r="C93" s="103"/>
      <c r="D93" s="103"/>
      <c r="F93" s="116"/>
      <c r="G93" s="103"/>
      <c r="H93" s="83"/>
      <c r="I93" s="83"/>
      <c r="J93"/>
      <c r="K93"/>
      <c r="L93" s="83"/>
    </row>
    <row r="94" spans="2:12" ht="14.4" x14ac:dyDescent="0.3">
      <c r="B94" s="110"/>
      <c r="C94" s="103"/>
      <c r="D94" s="103"/>
      <c r="F94" s="116"/>
      <c r="G94" s="103"/>
      <c r="H94" s="83"/>
      <c r="I94" s="83"/>
      <c r="J94"/>
      <c r="K94"/>
      <c r="L94" s="83"/>
    </row>
    <row r="95" spans="2:12" ht="14.4" x14ac:dyDescent="0.3">
      <c r="B95" s="110"/>
      <c r="C95" s="103"/>
      <c r="D95" s="103"/>
      <c r="F95" s="116"/>
      <c r="G95" s="103"/>
      <c r="H95" s="83"/>
      <c r="I95" s="83"/>
      <c r="J95"/>
      <c r="K95"/>
      <c r="L95" s="83"/>
    </row>
    <row r="96" spans="2:12" ht="14.4" x14ac:dyDescent="0.3">
      <c r="B96" s="110"/>
      <c r="C96" s="103"/>
      <c r="D96" s="103"/>
      <c r="F96" s="116"/>
      <c r="G96" s="103"/>
      <c r="H96" s="83"/>
      <c r="I96" s="83"/>
      <c r="J96"/>
      <c r="K96"/>
      <c r="L96" s="83"/>
    </row>
    <row r="97" spans="2:12" ht="14.4" x14ac:dyDescent="0.3">
      <c r="B97" s="110"/>
      <c r="C97" s="103"/>
      <c r="D97" s="103"/>
      <c r="F97" s="116"/>
      <c r="G97" s="103"/>
      <c r="H97" s="83"/>
      <c r="I97" s="83"/>
      <c r="J97"/>
      <c r="K97"/>
      <c r="L97" s="83"/>
    </row>
    <row r="98" spans="2:12" ht="14.4" x14ac:dyDescent="0.3">
      <c r="B98" s="110"/>
      <c r="C98" s="103"/>
      <c r="D98" s="103"/>
      <c r="F98" s="116"/>
      <c r="G98" s="103"/>
      <c r="H98" s="83"/>
      <c r="I98" s="83"/>
      <c r="J98"/>
      <c r="K98"/>
      <c r="L98" s="83"/>
    </row>
    <row r="99" spans="2:12" ht="14.4" x14ac:dyDescent="0.3">
      <c r="B99" s="110"/>
      <c r="C99" s="103"/>
      <c r="D99" s="103"/>
      <c r="F99" s="116"/>
      <c r="G99" s="103"/>
      <c r="H99" s="83"/>
      <c r="I99" s="83"/>
      <c r="J99"/>
      <c r="K99"/>
      <c r="L99" s="83"/>
    </row>
    <row r="100" spans="2:12" x14ac:dyDescent="0.2">
      <c r="B100" s="110"/>
      <c r="C100" s="103"/>
      <c r="D100" s="103"/>
      <c r="F100" s="116"/>
      <c r="G100" s="103"/>
      <c r="H100" s="119"/>
      <c r="I100" s="119"/>
      <c r="J100" s="117"/>
      <c r="K100" s="103"/>
      <c r="L100" s="119"/>
    </row>
    <row r="101" spans="2:12" x14ac:dyDescent="0.2">
      <c r="B101" s="110"/>
      <c r="C101" s="103"/>
      <c r="D101" s="103"/>
      <c r="F101" s="116"/>
      <c r="G101" s="103"/>
      <c r="H101" s="119"/>
      <c r="I101" s="119"/>
      <c r="J101" s="117"/>
      <c r="K101" s="103"/>
      <c r="L101" s="119"/>
    </row>
    <row r="102" spans="2:12" x14ac:dyDescent="0.2">
      <c r="B102" s="110"/>
      <c r="C102" s="103"/>
      <c r="D102" s="103"/>
      <c r="F102" s="116"/>
      <c r="G102" s="103"/>
      <c r="H102" s="119"/>
      <c r="I102" s="119"/>
      <c r="J102" s="117"/>
      <c r="K102" s="103"/>
      <c r="L102" s="119"/>
    </row>
    <row r="103" spans="2:12" x14ac:dyDescent="0.2">
      <c r="B103" s="110"/>
      <c r="C103" s="103"/>
      <c r="D103" s="103"/>
      <c r="F103" s="116"/>
      <c r="G103" s="103"/>
      <c r="H103" s="119"/>
      <c r="I103" s="119"/>
      <c r="J103" s="117"/>
      <c r="K103" s="103"/>
      <c r="L103" s="119"/>
    </row>
    <row r="104" spans="2:12" x14ac:dyDescent="0.2">
      <c r="B104" s="110"/>
      <c r="C104" s="103"/>
      <c r="D104" s="103"/>
      <c r="F104" s="116"/>
      <c r="G104" s="103"/>
      <c r="H104" s="119"/>
      <c r="I104" s="119"/>
      <c r="J104" s="117"/>
      <c r="K104" s="103"/>
      <c r="L104" s="119"/>
    </row>
    <row r="105" spans="2:12" x14ac:dyDescent="0.2">
      <c r="B105" s="110"/>
      <c r="C105" s="103"/>
      <c r="D105" s="103"/>
      <c r="F105" s="116"/>
      <c r="G105" s="103"/>
      <c r="H105" s="119"/>
      <c r="I105" s="119"/>
      <c r="J105" s="117"/>
      <c r="K105" s="103"/>
      <c r="L105" s="119"/>
    </row>
    <row r="106" spans="2:12" x14ac:dyDescent="0.2">
      <c r="B106" s="110"/>
      <c r="C106" s="103"/>
      <c r="D106" s="103"/>
      <c r="F106" s="116"/>
      <c r="G106" s="103"/>
      <c r="H106" s="119"/>
      <c r="I106" s="119"/>
      <c r="J106" s="117"/>
      <c r="K106" s="103"/>
      <c r="L106" s="119"/>
    </row>
    <row r="107" spans="2:12" x14ac:dyDescent="0.2">
      <c r="B107" s="110"/>
      <c r="C107" s="103"/>
      <c r="D107" s="103"/>
      <c r="F107" s="116"/>
      <c r="G107" s="103"/>
      <c r="H107" s="119"/>
      <c r="I107" s="119"/>
      <c r="J107" s="117"/>
      <c r="K107" s="103"/>
      <c r="L107" s="119"/>
    </row>
    <row r="108" spans="2:12" x14ac:dyDescent="0.2">
      <c r="B108" s="110"/>
      <c r="C108" s="103"/>
      <c r="D108" s="103"/>
      <c r="F108" s="117"/>
      <c r="G108" s="103"/>
      <c r="J108" s="82"/>
    </row>
    <row r="109" spans="2:12" x14ac:dyDescent="0.2">
      <c r="B109" s="110"/>
      <c r="C109" s="103"/>
      <c r="D109" s="103"/>
      <c r="F109" s="117"/>
      <c r="G109" s="103"/>
      <c r="J109" s="82"/>
    </row>
    <row r="110" spans="2:12" x14ac:dyDescent="0.2">
      <c r="B110" s="110"/>
      <c r="C110" s="103"/>
      <c r="D110" s="103"/>
      <c r="F110" s="117"/>
      <c r="G110" s="103"/>
      <c r="J110" s="82"/>
    </row>
    <row r="111" spans="2:12" x14ac:dyDescent="0.2">
      <c r="B111" s="110"/>
      <c r="C111" s="103"/>
      <c r="D111" s="103"/>
      <c r="F111" s="117"/>
      <c r="G111" s="103"/>
      <c r="J111" s="82"/>
    </row>
    <row r="112" spans="2:12" x14ac:dyDescent="0.2">
      <c r="B112" s="110"/>
      <c r="C112" s="103"/>
      <c r="D112" s="103"/>
      <c r="F112" s="117"/>
      <c r="G112" s="103"/>
      <c r="J112" s="82"/>
    </row>
    <row r="113" spans="2:10" x14ac:dyDescent="0.2">
      <c r="B113" s="110"/>
      <c r="C113" s="103"/>
      <c r="D113" s="103"/>
      <c r="F113" s="117"/>
      <c r="G113" s="103"/>
      <c r="J113" s="82"/>
    </row>
    <row r="114" spans="2:10" x14ac:dyDescent="0.2">
      <c r="B114" s="110"/>
      <c r="C114" s="103"/>
      <c r="D114" s="103"/>
      <c r="F114" s="117"/>
      <c r="G114" s="103"/>
      <c r="J114" s="82"/>
    </row>
    <row r="115" spans="2:10" ht="14.4" x14ac:dyDescent="0.3">
      <c r="B115"/>
      <c r="C115"/>
      <c r="D115" s="102"/>
      <c r="F115"/>
      <c r="G115" s="102"/>
      <c r="J115" s="82"/>
    </row>
    <row r="116" spans="2:10" ht="14.4" x14ac:dyDescent="0.3">
      <c r="B116"/>
      <c r="C116"/>
      <c r="D116" s="102"/>
      <c r="F116"/>
      <c r="G116" s="102"/>
      <c r="J116" s="82"/>
    </row>
    <row r="117" spans="2:10" ht="14.4" x14ac:dyDescent="0.3">
      <c r="B117"/>
      <c r="C117"/>
      <c r="D117" s="102"/>
      <c r="F117"/>
      <c r="G117" s="102"/>
      <c r="J117" s="82"/>
    </row>
    <row r="118" spans="2:10" ht="14.4" x14ac:dyDescent="0.3">
      <c r="B118"/>
      <c r="C118"/>
      <c r="D118" s="102"/>
      <c r="F118"/>
      <c r="G118" s="102"/>
      <c r="J118" s="82"/>
    </row>
    <row r="119" spans="2:10" ht="14.4" x14ac:dyDescent="0.3">
      <c r="B119"/>
      <c r="C119"/>
      <c r="D119" s="102"/>
      <c r="F119"/>
      <c r="G119" s="102"/>
      <c r="J119" s="82"/>
    </row>
    <row r="120" spans="2:10" ht="14.4" x14ac:dyDescent="0.3">
      <c r="B120"/>
      <c r="C120"/>
      <c r="D120" s="102"/>
      <c r="F120"/>
      <c r="G120" s="102"/>
      <c r="J120" s="82"/>
    </row>
    <row r="121" spans="2:10" ht="14.4" x14ac:dyDescent="0.3">
      <c r="B121"/>
      <c r="C121"/>
      <c r="D121" s="102"/>
      <c r="F121"/>
      <c r="G121" s="102"/>
      <c r="J121" s="82"/>
    </row>
    <row r="122" spans="2:10" ht="14.4" x14ac:dyDescent="0.3">
      <c r="B122"/>
      <c r="C122"/>
      <c r="D122" s="102"/>
      <c r="F122"/>
      <c r="G122" s="102"/>
      <c r="J122" s="82"/>
    </row>
    <row r="123" spans="2:10" ht="14.4" x14ac:dyDescent="0.3">
      <c r="B123"/>
      <c r="C123"/>
      <c r="D123" s="102"/>
      <c r="F123"/>
      <c r="G123" s="102"/>
      <c r="J123" s="82"/>
    </row>
    <row r="124" spans="2:10" ht="14.4" x14ac:dyDescent="0.3">
      <c r="B124"/>
      <c r="C124"/>
      <c r="D124" s="102"/>
      <c r="F124"/>
      <c r="G124" s="102"/>
      <c r="J124" s="82"/>
    </row>
    <row r="125" spans="2:10" ht="14.4" x14ac:dyDescent="0.3">
      <c r="B125"/>
      <c r="C125"/>
      <c r="D125" s="102"/>
      <c r="F125"/>
      <c r="G125" s="102"/>
      <c r="J125" s="82"/>
    </row>
    <row r="126" spans="2:10" ht="14.4" x14ac:dyDescent="0.3">
      <c r="B126"/>
      <c r="C126"/>
      <c r="D126" s="102"/>
      <c r="F126"/>
      <c r="G126" s="102"/>
      <c r="J126" s="82"/>
    </row>
    <row r="127" spans="2:10" ht="14.4" x14ac:dyDescent="0.3">
      <c r="B127"/>
      <c r="C127"/>
      <c r="D127" s="102"/>
      <c r="F127"/>
      <c r="G127" s="102"/>
      <c r="J127" s="82"/>
    </row>
    <row r="128" spans="2:10" ht="14.4" x14ac:dyDescent="0.3">
      <c r="B128"/>
      <c r="C128"/>
      <c r="D128" s="102"/>
      <c r="F128"/>
      <c r="G128" s="102"/>
      <c r="J128" s="82"/>
    </row>
    <row r="129" spans="2:10" ht="14.4" x14ac:dyDescent="0.3">
      <c r="B129"/>
      <c r="C129"/>
      <c r="D129" s="102"/>
      <c r="F129"/>
      <c r="G129" s="102"/>
      <c r="J129" s="82"/>
    </row>
    <row r="130" spans="2:10" ht="14.4" x14ac:dyDescent="0.3">
      <c r="B130"/>
      <c r="C130"/>
      <c r="D130" s="102"/>
      <c r="F130"/>
      <c r="G130" s="102"/>
      <c r="J130" s="82"/>
    </row>
    <row r="131" spans="2:10" ht="14.4" x14ac:dyDescent="0.3">
      <c r="B131"/>
      <c r="C131"/>
      <c r="D131" s="102"/>
      <c r="F131"/>
      <c r="G131" s="102"/>
      <c r="J131" s="82"/>
    </row>
    <row r="132" spans="2:10" ht="14.4" x14ac:dyDescent="0.3">
      <c r="B132"/>
      <c r="C132"/>
      <c r="D132" s="102"/>
      <c r="F132"/>
      <c r="G132" s="102"/>
      <c r="J132" s="82"/>
    </row>
    <row r="133" spans="2:10" ht="14.4" x14ac:dyDescent="0.3">
      <c r="B133"/>
      <c r="C133"/>
      <c r="D133" s="102"/>
      <c r="F133"/>
      <c r="G133" s="102"/>
      <c r="J133" s="82"/>
    </row>
    <row r="134" spans="2:10" ht="14.4" x14ac:dyDescent="0.3">
      <c r="B134"/>
      <c r="C134"/>
      <c r="D134" s="102"/>
      <c r="F134"/>
      <c r="G134" s="102"/>
      <c r="J134" s="82"/>
    </row>
    <row r="135" spans="2:10" ht="14.4" x14ac:dyDescent="0.3">
      <c r="B135"/>
      <c r="C135"/>
      <c r="D135" s="102"/>
      <c r="F135"/>
      <c r="G135" s="102"/>
      <c r="J135" s="82"/>
    </row>
    <row r="136" spans="2:10" ht="14.4" x14ac:dyDescent="0.3">
      <c r="B136"/>
      <c r="C136"/>
      <c r="D136" s="102"/>
      <c r="F136"/>
      <c r="G136" s="102"/>
      <c r="J136" s="82"/>
    </row>
    <row r="137" spans="2:10" ht="14.4" x14ac:dyDescent="0.3">
      <c r="B137"/>
      <c r="C137"/>
      <c r="D137" s="102"/>
      <c r="F137"/>
      <c r="G137" s="102"/>
      <c r="J137" s="82"/>
    </row>
    <row r="138" spans="2:10" ht="14.4" x14ac:dyDescent="0.3">
      <c r="B138"/>
      <c r="C138"/>
      <c r="D138" s="102"/>
      <c r="F138"/>
      <c r="G138" s="102"/>
      <c r="J138" s="82"/>
    </row>
    <row r="139" spans="2:10" ht="14.4" x14ac:dyDescent="0.3">
      <c r="B139"/>
      <c r="C139"/>
      <c r="D139" s="102"/>
      <c r="F139"/>
      <c r="G139" s="102"/>
      <c r="J139" s="82"/>
    </row>
    <row r="140" spans="2:10" ht="14.4" x14ac:dyDescent="0.3">
      <c r="B140"/>
      <c r="C140"/>
      <c r="D140" s="102"/>
      <c r="F140"/>
      <c r="G140" s="102"/>
      <c r="J140" s="82"/>
    </row>
    <row r="141" spans="2:10" ht="14.4" x14ac:dyDescent="0.3">
      <c r="B141"/>
      <c r="C141"/>
      <c r="D141" s="102"/>
      <c r="F141"/>
      <c r="G141" s="102"/>
      <c r="J141" s="82"/>
    </row>
    <row r="142" spans="2:10" ht="14.4" x14ac:dyDescent="0.3">
      <c r="B142"/>
      <c r="C142"/>
      <c r="D142" s="102"/>
      <c r="F142"/>
      <c r="G142" s="102"/>
      <c r="J142" s="82"/>
    </row>
    <row r="143" spans="2:10" ht="14.4" x14ac:dyDescent="0.3">
      <c r="B143"/>
      <c r="C143"/>
      <c r="D143" s="102"/>
      <c r="F143"/>
      <c r="G143" s="102"/>
      <c r="J143" s="82"/>
    </row>
    <row r="144" spans="2:10" ht="14.4" x14ac:dyDescent="0.3">
      <c r="B144"/>
      <c r="C144"/>
      <c r="D144" s="102"/>
      <c r="F144"/>
      <c r="G144" s="102"/>
      <c r="J144" s="82"/>
    </row>
    <row r="145" spans="2:10" ht="14.4" x14ac:dyDescent="0.3">
      <c r="B145"/>
      <c r="C145"/>
      <c r="D145" s="102"/>
      <c r="F145"/>
      <c r="G145" s="102"/>
      <c r="J145" s="82"/>
    </row>
    <row r="146" spans="2:10" ht="14.4" x14ac:dyDescent="0.3">
      <c r="B146"/>
      <c r="C146"/>
      <c r="D146" s="102"/>
      <c r="F146"/>
      <c r="G146" s="102"/>
      <c r="J146" s="82"/>
    </row>
    <row r="147" spans="2:10" ht="14.4" x14ac:dyDescent="0.3">
      <c r="B147"/>
      <c r="C147"/>
      <c r="D147" s="102"/>
      <c r="J147" s="82"/>
    </row>
    <row r="148" spans="2:10" ht="14.4" x14ac:dyDescent="0.3">
      <c r="B148"/>
      <c r="C148"/>
      <c r="D148" s="102"/>
      <c r="J148" s="82"/>
    </row>
    <row r="149" spans="2:10" ht="14.4" x14ac:dyDescent="0.3">
      <c r="B149"/>
      <c r="C149"/>
      <c r="D149" s="102"/>
      <c r="J149" s="82"/>
    </row>
    <row r="150" spans="2:10" ht="14.4" x14ac:dyDescent="0.3">
      <c r="B150"/>
      <c r="C150"/>
      <c r="D150" s="102"/>
      <c r="J150" s="82"/>
    </row>
    <row r="151" spans="2:10" ht="14.4" x14ac:dyDescent="0.3">
      <c r="B151"/>
      <c r="C151"/>
      <c r="D151" s="102"/>
    </row>
    <row r="152" spans="2:10" ht="14.4" x14ac:dyDescent="0.3">
      <c r="B152"/>
      <c r="C152"/>
      <c r="D152" s="102"/>
    </row>
    <row r="153" spans="2:10" ht="14.4" x14ac:dyDescent="0.3">
      <c r="B153"/>
      <c r="C153"/>
      <c r="D153" s="102"/>
    </row>
    <row r="154" spans="2:10" ht="14.4" x14ac:dyDescent="0.3">
      <c r="B154"/>
      <c r="C154"/>
      <c r="D154" s="102"/>
    </row>
    <row r="155" spans="2:10" ht="14.4" x14ac:dyDescent="0.3">
      <c r="B155"/>
      <c r="C155"/>
      <c r="D155" s="102"/>
    </row>
    <row r="156" spans="2:10" ht="14.4" x14ac:dyDescent="0.3">
      <c r="B156"/>
      <c r="C156"/>
      <c r="D156" s="102"/>
    </row>
    <row r="157" spans="2:10" ht="14.4" x14ac:dyDescent="0.3">
      <c r="B157"/>
      <c r="C157"/>
      <c r="D157" s="102"/>
    </row>
    <row r="158" spans="2:10" ht="14.4" x14ac:dyDescent="0.3">
      <c r="B158"/>
      <c r="C158"/>
      <c r="D158" s="102"/>
    </row>
    <row r="159" spans="2:10" ht="14.4" x14ac:dyDescent="0.3">
      <c r="B159"/>
      <c r="C159"/>
      <c r="D159" s="102"/>
    </row>
    <row r="160" spans="2:10" ht="14.4" x14ac:dyDescent="0.3">
      <c r="B160"/>
      <c r="C160"/>
      <c r="D160" s="102"/>
    </row>
    <row r="161" spans="2:4" ht="14.4" x14ac:dyDescent="0.3">
      <c r="B161"/>
      <c r="C161"/>
      <c r="D161" s="102"/>
    </row>
    <row r="162" spans="2:4" ht="14.4" x14ac:dyDescent="0.3">
      <c r="B162"/>
      <c r="C162"/>
      <c r="D162" s="102"/>
    </row>
    <row r="163" spans="2:4" ht="14.4" x14ac:dyDescent="0.3">
      <c r="B163"/>
      <c r="C163"/>
      <c r="D163" s="102"/>
    </row>
    <row r="164" spans="2:4" ht="14.4" x14ac:dyDescent="0.3">
      <c r="B164"/>
      <c r="C164"/>
      <c r="D164" s="102"/>
    </row>
    <row r="165" spans="2:4" ht="14.4" x14ac:dyDescent="0.3">
      <c r="B165"/>
      <c r="C165"/>
      <c r="D165" s="102"/>
    </row>
    <row r="166" spans="2:4" ht="14.4" x14ac:dyDescent="0.3">
      <c r="B166"/>
      <c r="C166"/>
      <c r="D166" s="102"/>
    </row>
    <row r="167" spans="2:4" ht="14.4" x14ac:dyDescent="0.3">
      <c r="B167"/>
      <c r="C167"/>
      <c r="D167" s="102"/>
    </row>
    <row r="168" spans="2:4" ht="14.4" x14ac:dyDescent="0.3">
      <c r="B168"/>
      <c r="C168"/>
      <c r="D168" s="102"/>
    </row>
    <row r="169" spans="2:4" ht="14.4" x14ac:dyDescent="0.3">
      <c r="B169"/>
      <c r="C169"/>
      <c r="D169" s="102"/>
    </row>
    <row r="170" spans="2:4" ht="14.4" x14ac:dyDescent="0.3">
      <c r="B170"/>
      <c r="C170"/>
      <c r="D170" s="102"/>
    </row>
    <row r="171" spans="2:4" ht="14.4" x14ac:dyDescent="0.3">
      <c r="B171"/>
      <c r="C171"/>
      <c r="D171" s="102"/>
    </row>
    <row r="172" spans="2:4" ht="14.4" x14ac:dyDescent="0.3">
      <c r="B172"/>
      <c r="C172"/>
      <c r="D172" s="102"/>
    </row>
    <row r="173" spans="2:4" ht="14.4" x14ac:dyDescent="0.3">
      <c r="B173"/>
      <c r="C173"/>
      <c r="D173" s="102"/>
    </row>
    <row r="174" spans="2:4" ht="14.4" x14ac:dyDescent="0.3">
      <c r="B174"/>
      <c r="C174"/>
      <c r="D174" s="102"/>
    </row>
    <row r="175" spans="2:4" ht="14.4" x14ac:dyDescent="0.3">
      <c r="B175"/>
      <c r="C175"/>
      <c r="D175" s="102"/>
    </row>
    <row r="176" spans="2:4" ht="14.4" x14ac:dyDescent="0.3">
      <c r="B176"/>
      <c r="C176"/>
      <c r="D176" s="102"/>
    </row>
    <row r="177" spans="2:4" ht="14.4" x14ac:dyDescent="0.3">
      <c r="B177"/>
      <c r="C177"/>
      <c r="D177" s="102"/>
    </row>
    <row r="178" spans="2:4" ht="14.4" x14ac:dyDescent="0.3">
      <c r="B178"/>
      <c r="C178"/>
      <c r="D178" s="102"/>
    </row>
    <row r="179" spans="2:4" ht="14.4" x14ac:dyDescent="0.3">
      <c r="B179"/>
      <c r="C179"/>
      <c r="D179" s="102"/>
    </row>
    <row r="180" spans="2:4" ht="14.4" x14ac:dyDescent="0.3">
      <c r="B180"/>
      <c r="C180"/>
      <c r="D180" s="102"/>
    </row>
    <row r="181" spans="2:4" ht="14.4" x14ac:dyDescent="0.3">
      <c r="B181"/>
      <c r="C181"/>
      <c r="D181" s="102"/>
    </row>
    <row r="182" spans="2:4" ht="14.4" x14ac:dyDescent="0.3">
      <c r="B182"/>
      <c r="C182"/>
      <c r="D182" s="102"/>
    </row>
    <row r="183" spans="2:4" ht="14.4" x14ac:dyDescent="0.3">
      <c r="B183"/>
      <c r="C183"/>
      <c r="D183" s="102"/>
    </row>
    <row r="184" spans="2:4" ht="14.4" x14ac:dyDescent="0.3">
      <c r="B184"/>
      <c r="C184"/>
      <c r="D184" s="102"/>
    </row>
    <row r="185" spans="2:4" ht="14.4" x14ac:dyDescent="0.3">
      <c r="B185"/>
      <c r="C185"/>
      <c r="D185" s="102"/>
    </row>
    <row r="186" spans="2:4" ht="14.4" x14ac:dyDescent="0.3">
      <c r="B186"/>
      <c r="C186"/>
      <c r="D186" s="102"/>
    </row>
    <row r="187" spans="2:4" ht="14.4" x14ac:dyDescent="0.3">
      <c r="B187"/>
      <c r="C187"/>
      <c r="D187" s="102"/>
    </row>
    <row r="188" spans="2:4" ht="14.4" x14ac:dyDescent="0.3">
      <c r="B188"/>
      <c r="C188"/>
      <c r="D188" s="102"/>
    </row>
    <row r="189" spans="2:4" ht="14.4" x14ac:dyDescent="0.3">
      <c r="B189"/>
      <c r="C189"/>
      <c r="D189" s="102"/>
    </row>
    <row r="190" spans="2:4" ht="14.4" x14ac:dyDescent="0.3">
      <c r="B190"/>
      <c r="C190"/>
      <c r="D190" s="102"/>
    </row>
    <row r="191" spans="2:4" ht="14.4" x14ac:dyDescent="0.3">
      <c r="B191"/>
      <c r="C191"/>
      <c r="D191" s="102"/>
    </row>
    <row r="192" spans="2:4" ht="14.4" x14ac:dyDescent="0.3">
      <c r="B192"/>
      <c r="C192"/>
      <c r="D192" s="102"/>
    </row>
    <row r="193" spans="2:4" ht="14.4" x14ac:dyDescent="0.3">
      <c r="B193"/>
      <c r="C193"/>
      <c r="D193" s="102"/>
    </row>
    <row r="194" spans="2:4" ht="14.4" x14ac:dyDescent="0.3">
      <c r="B194"/>
      <c r="C194"/>
      <c r="D194" s="102"/>
    </row>
    <row r="195" spans="2:4" ht="14.4" x14ac:dyDescent="0.3">
      <c r="B195"/>
      <c r="C195"/>
      <c r="D195" s="102"/>
    </row>
    <row r="196" spans="2:4" ht="14.4" x14ac:dyDescent="0.3">
      <c r="B196"/>
      <c r="C196"/>
      <c r="D196" s="102"/>
    </row>
    <row r="197" spans="2:4" ht="14.4" x14ac:dyDescent="0.3">
      <c r="B197"/>
      <c r="C197"/>
      <c r="D197" s="102"/>
    </row>
    <row r="198" spans="2:4" ht="14.4" x14ac:dyDescent="0.3">
      <c r="B198"/>
      <c r="C198"/>
      <c r="D198" s="102"/>
    </row>
    <row r="199" spans="2:4" ht="14.4" x14ac:dyDescent="0.3">
      <c r="B199"/>
      <c r="C199"/>
      <c r="D199" s="102"/>
    </row>
    <row r="200" spans="2:4" ht="14.4" x14ac:dyDescent="0.3">
      <c r="B200"/>
      <c r="C200"/>
      <c r="D200" s="102"/>
    </row>
    <row r="201" spans="2:4" ht="14.4" x14ac:dyDescent="0.3">
      <c r="B201"/>
      <c r="C201"/>
      <c r="D201" s="102"/>
    </row>
    <row r="202" spans="2:4" ht="14.4" x14ac:dyDescent="0.3">
      <c r="B202"/>
      <c r="C202"/>
      <c r="D202" s="102"/>
    </row>
    <row r="203" spans="2:4" ht="14.4" x14ac:dyDescent="0.3">
      <c r="B203"/>
      <c r="C203"/>
      <c r="D203" s="102"/>
    </row>
    <row r="204" spans="2:4" ht="14.4" x14ac:dyDescent="0.3">
      <c r="B204"/>
      <c r="C204"/>
      <c r="D204" s="102"/>
    </row>
    <row r="205" spans="2:4" ht="14.4" x14ac:dyDescent="0.3">
      <c r="B205"/>
      <c r="C205"/>
      <c r="D205" s="102"/>
    </row>
    <row r="206" spans="2:4" ht="14.4" x14ac:dyDescent="0.3">
      <c r="B206"/>
      <c r="C206"/>
      <c r="D206" s="102"/>
    </row>
    <row r="207" spans="2:4" ht="14.4" x14ac:dyDescent="0.3">
      <c r="B207"/>
      <c r="C207"/>
      <c r="D207" s="102"/>
    </row>
    <row r="208" spans="2:4" ht="14.4" x14ac:dyDescent="0.3">
      <c r="B208"/>
      <c r="C208"/>
      <c r="D208" s="102"/>
    </row>
  </sheetData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4A6F-BD66-46E6-96BB-9DE06E656072}">
  <sheetPr>
    <tabColor theme="5" tint="0.59999389629810485"/>
  </sheetPr>
  <dimension ref="B11"/>
  <sheetViews>
    <sheetView showGridLines="0" workbookViewId="0"/>
  </sheetViews>
  <sheetFormatPr defaultRowHeight="11.4" x14ac:dyDescent="0.2"/>
  <cols>
    <col min="1" max="1" width="2.44140625" style="82" customWidth="1"/>
    <col min="2" max="16384" width="8.88671875" style="82"/>
  </cols>
  <sheetData>
    <row r="11" spans="2:2" s="83" customFormat="1" ht="37.799999999999997" x14ac:dyDescent="0.65">
      <c r="B11" s="84" t="s">
        <v>510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5" tint="0.59999389629810485"/>
  </sheetPr>
  <dimension ref="B3:R54"/>
  <sheetViews>
    <sheetView showGridLines="0" zoomScale="90" zoomScaleNormal="90" workbookViewId="0"/>
  </sheetViews>
  <sheetFormatPr defaultColWidth="8.88671875" defaultRowHeight="11.4" x14ac:dyDescent="0.2"/>
  <cols>
    <col min="1" max="1" width="2.77734375" style="2" customWidth="1"/>
    <col min="2" max="2" width="34.5546875" style="2" customWidth="1"/>
    <col min="3" max="3" width="2.44140625" style="2" customWidth="1"/>
    <col min="4" max="4" width="10.6640625" style="2" bestFit="1" customWidth="1"/>
    <col min="5" max="5" width="11.6640625" style="2" bestFit="1" customWidth="1"/>
    <col min="6" max="6" width="9.33203125" style="2" bestFit="1" customWidth="1"/>
    <col min="7" max="8" width="8.88671875" style="2"/>
    <col min="9" max="9" width="3.5546875" style="2" customWidth="1"/>
    <col min="10" max="13" width="8.88671875" style="2"/>
    <col min="14" max="14" width="3.5546875" style="2" customWidth="1"/>
    <col min="15" max="16384" width="8.88671875" style="2"/>
  </cols>
  <sheetData>
    <row r="3" spans="2:18" ht="15.6" x14ac:dyDescent="0.3">
      <c r="B3" s="17" t="s">
        <v>529</v>
      </c>
    </row>
    <row r="4" spans="2:18" ht="15.6" x14ac:dyDescent="0.3">
      <c r="B4" s="17" t="s">
        <v>528</v>
      </c>
    </row>
    <row r="5" spans="2:18" ht="15.6" x14ac:dyDescent="0.3">
      <c r="B5" s="17" t="s">
        <v>68</v>
      </c>
    </row>
    <row r="6" spans="2:18" ht="12" x14ac:dyDescent="0.25">
      <c r="D6" s="203" t="s">
        <v>574</v>
      </c>
      <c r="E6" s="203"/>
      <c r="F6" s="203"/>
      <c r="G6" s="203"/>
      <c r="H6" s="203"/>
    </row>
    <row r="7" spans="2:18" ht="15" customHeight="1" x14ac:dyDescent="0.25">
      <c r="D7" s="205" t="s">
        <v>575</v>
      </c>
      <c r="E7" s="205"/>
      <c r="F7" s="205"/>
      <c r="G7" s="205"/>
      <c r="H7" s="205"/>
      <c r="J7" s="204" t="s">
        <v>587</v>
      </c>
      <c r="K7" s="204"/>
      <c r="L7" s="204"/>
      <c r="M7" s="204"/>
      <c r="N7" s="204"/>
      <c r="O7" s="204"/>
      <c r="P7" s="204"/>
      <c r="Q7" s="204"/>
      <c r="R7" s="204"/>
    </row>
    <row r="8" spans="2:18" ht="12" customHeight="1" thickBot="1" x14ac:dyDescent="0.3">
      <c r="B8" s="15" t="s">
        <v>576</v>
      </c>
      <c r="C8" s="16"/>
      <c r="D8" s="133">
        <v>2019</v>
      </c>
      <c r="E8" s="133">
        <v>2020</v>
      </c>
      <c r="F8" s="133">
        <v>2021</v>
      </c>
      <c r="G8" s="133">
        <v>2022</v>
      </c>
      <c r="H8" s="133">
        <v>2023</v>
      </c>
      <c r="J8" s="133">
        <v>2020</v>
      </c>
      <c r="K8" s="133">
        <v>2021</v>
      </c>
      <c r="L8" s="133">
        <v>2022</v>
      </c>
      <c r="M8" s="133">
        <v>2023</v>
      </c>
      <c r="O8" s="133">
        <v>2020</v>
      </c>
      <c r="P8" s="133">
        <v>2021</v>
      </c>
      <c r="Q8" s="133">
        <v>2022</v>
      </c>
      <c r="R8" s="133">
        <v>2023</v>
      </c>
    </row>
    <row r="9" spans="2:18" ht="12" x14ac:dyDescent="0.25">
      <c r="B9" s="3"/>
      <c r="D9" s="9"/>
      <c r="F9" s="9"/>
      <c r="J9" s="143" t="s">
        <v>589</v>
      </c>
      <c r="K9" s="143" t="s">
        <v>589</v>
      </c>
      <c r="L9" s="143" t="s">
        <v>589</v>
      </c>
      <c r="M9" s="143" t="s">
        <v>589</v>
      </c>
      <c r="O9" s="143" t="s">
        <v>588</v>
      </c>
      <c r="P9" s="143" t="s">
        <v>588</v>
      </c>
      <c r="Q9" s="143" t="s">
        <v>588</v>
      </c>
      <c r="R9" s="143" t="s">
        <v>588</v>
      </c>
    </row>
    <row r="10" spans="2:18" ht="12" x14ac:dyDescent="0.2">
      <c r="B10" s="5" t="s">
        <v>0</v>
      </c>
      <c r="C10" s="6"/>
      <c r="D10" s="8"/>
      <c r="E10" s="7"/>
      <c r="F10" s="8"/>
    </row>
    <row r="11" spans="2:18" ht="12" x14ac:dyDescent="0.2">
      <c r="B11" s="5" t="s">
        <v>1</v>
      </c>
      <c r="C11" s="6"/>
      <c r="D11" s="8"/>
      <c r="E11" s="8"/>
      <c r="F11" s="8"/>
      <c r="O11" s="11"/>
      <c r="P11" s="11"/>
      <c r="Q11" s="11"/>
      <c r="R11" s="11"/>
    </row>
    <row r="12" spans="2:18" x14ac:dyDescent="0.2">
      <c r="B12" s="3" t="s">
        <v>2</v>
      </c>
      <c r="C12" s="6"/>
      <c r="D12" s="134">
        <v>3812</v>
      </c>
      <c r="E12" s="134">
        <v>3842</v>
      </c>
      <c r="F12" s="134">
        <v>5726</v>
      </c>
      <c r="G12" s="9">
        <v>5289</v>
      </c>
      <c r="H12" s="2">
        <v>5124</v>
      </c>
      <c r="J12" s="9">
        <f>+E12-D12</f>
        <v>30</v>
      </c>
      <c r="K12" s="9">
        <f t="shared" ref="K12:L12" si="0">+F12-E12</f>
        <v>1884</v>
      </c>
      <c r="L12" s="9">
        <f t="shared" si="0"/>
        <v>-437</v>
      </c>
      <c r="M12" s="9">
        <f>+H12-G12</f>
        <v>-165</v>
      </c>
      <c r="O12" s="81">
        <f>+J12/D12</f>
        <v>7.8698845750262321E-3</v>
      </c>
      <c r="P12" s="81">
        <f t="shared" ref="P12:P17" si="1">+K12/E12</f>
        <v>0.49036959916710049</v>
      </c>
      <c r="Q12" s="81">
        <f t="shared" ref="Q12:Q13" si="2">+L12/F12</f>
        <v>-7.6318546978693683E-2</v>
      </c>
      <c r="R12" s="81">
        <f t="shared" ref="R12:R13" si="3">+M12/G12</f>
        <v>-3.1196823596142939E-2</v>
      </c>
    </row>
    <row r="13" spans="2:18" x14ac:dyDescent="0.2">
      <c r="B13" s="3" t="s">
        <v>191</v>
      </c>
      <c r="C13" s="6"/>
      <c r="D13" s="134">
        <v>169</v>
      </c>
      <c r="E13" s="134">
        <v>370</v>
      </c>
      <c r="F13" s="134">
        <v>512</v>
      </c>
      <c r="G13" s="9">
        <v>514</v>
      </c>
      <c r="H13" s="2">
        <v>174</v>
      </c>
      <c r="J13" s="9">
        <f t="shared" ref="J13:J17" si="4">+E13-D13</f>
        <v>201</v>
      </c>
      <c r="K13" s="9">
        <f t="shared" ref="K13:K17" si="5">+F13-E13</f>
        <v>142</v>
      </c>
      <c r="L13" s="9">
        <f t="shared" ref="L13:L17" si="6">+G13-F13</f>
        <v>2</v>
      </c>
      <c r="M13" s="9">
        <f t="shared" ref="M13:M17" si="7">+H13-G13</f>
        <v>-340</v>
      </c>
      <c r="O13" s="81">
        <f t="shared" ref="O13:O14" si="8">+J13/D13</f>
        <v>1.1893491124260356</v>
      </c>
      <c r="P13" s="81">
        <f>+K13/E13</f>
        <v>0.38378378378378381</v>
      </c>
      <c r="Q13" s="81">
        <f t="shared" si="2"/>
        <v>3.90625E-3</v>
      </c>
      <c r="R13" s="81">
        <f t="shared" si="3"/>
        <v>-0.66147859922178986</v>
      </c>
    </row>
    <row r="14" spans="2:18" x14ac:dyDescent="0.2">
      <c r="B14" s="3" t="s">
        <v>581</v>
      </c>
      <c r="C14" s="6"/>
      <c r="D14" s="134">
        <v>1</v>
      </c>
      <c r="E14" s="134">
        <v>0</v>
      </c>
      <c r="F14" s="134">
        <v>0</v>
      </c>
      <c r="G14" s="9">
        <v>0</v>
      </c>
      <c r="H14" s="9">
        <v>0</v>
      </c>
      <c r="J14" s="9">
        <f t="shared" si="4"/>
        <v>-1</v>
      </c>
      <c r="K14" s="9">
        <f t="shared" si="5"/>
        <v>0</v>
      </c>
      <c r="L14" s="9">
        <f t="shared" si="6"/>
        <v>0</v>
      </c>
      <c r="M14" s="9">
        <f t="shared" si="7"/>
        <v>0</v>
      </c>
      <c r="O14" s="81">
        <f t="shared" si="8"/>
        <v>-1</v>
      </c>
      <c r="P14" s="81">
        <v>0</v>
      </c>
      <c r="Q14" s="81">
        <v>0</v>
      </c>
      <c r="R14" s="81">
        <v>0</v>
      </c>
    </row>
    <row r="15" spans="2:18" x14ac:dyDescent="0.2">
      <c r="B15" s="3" t="s">
        <v>4</v>
      </c>
      <c r="C15" s="6"/>
      <c r="D15" s="134">
        <v>0</v>
      </c>
      <c r="E15" s="134">
        <v>0</v>
      </c>
      <c r="F15" s="134">
        <v>0</v>
      </c>
      <c r="G15" s="134">
        <v>0</v>
      </c>
      <c r="H15" s="134">
        <v>0</v>
      </c>
      <c r="J15" s="9">
        <f t="shared" si="4"/>
        <v>0</v>
      </c>
      <c r="K15" s="9">
        <f t="shared" si="5"/>
        <v>0</v>
      </c>
      <c r="L15" s="9">
        <f t="shared" si="6"/>
        <v>0</v>
      </c>
      <c r="M15" s="9">
        <f t="shared" si="7"/>
        <v>0</v>
      </c>
      <c r="O15" s="81">
        <v>0</v>
      </c>
      <c r="P15" s="81">
        <v>0</v>
      </c>
      <c r="Q15" s="81">
        <v>0</v>
      </c>
      <c r="R15" s="81">
        <v>0</v>
      </c>
    </row>
    <row r="16" spans="2:18" x14ac:dyDescent="0.2">
      <c r="B16" s="25" t="s">
        <v>5</v>
      </c>
      <c r="C16" s="26"/>
      <c r="D16" s="135">
        <v>0</v>
      </c>
      <c r="E16" s="135">
        <v>30</v>
      </c>
      <c r="F16" s="135">
        <v>0</v>
      </c>
      <c r="G16" s="135">
        <v>0</v>
      </c>
      <c r="H16" s="135">
        <v>0</v>
      </c>
      <c r="J16" s="9">
        <f t="shared" si="4"/>
        <v>30</v>
      </c>
      <c r="K16" s="9">
        <f t="shared" si="5"/>
        <v>-30</v>
      </c>
      <c r="L16" s="9">
        <f t="shared" si="6"/>
        <v>0</v>
      </c>
      <c r="M16" s="9">
        <f t="shared" si="7"/>
        <v>0</v>
      </c>
      <c r="O16" s="81">
        <v>0</v>
      </c>
      <c r="P16" s="81">
        <f t="shared" si="1"/>
        <v>-1</v>
      </c>
      <c r="Q16" s="81">
        <v>0</v>
      </c>
      <c r="R16" s="81">
        <v>0</v>
      </c>
    </row>
    <row r="17" spans="2:18" ht="12" x14ac:dyDescent="0.25">
      <c r="B17" s="5" t="s">
        <v>79</v>
      </c>
      <c r="C17" s="6"/>
      <c r="D17" s="10">
        <f>SUM(D12:D16)</f>
        <v>3982</v>
      </c>
      <c r="E17" s="10">
        <f>SUM(E12:E16)</f>
        <v>4242</v>
      </c>
      <c r="F17" s="24">
        <f>SUM(F12:F16)</f>
        <v>6238</v>
      </c>
      <c r="G17" s="24">
        <f t="shared" ref="G17:H17" si="9">SUM(G12:G16)</f>
        <v>5803</v>
      </c>
      <c r="H17" s="24">
        <f t="shared" si="9"/>
        <v>5298</v>
      </c>
      <c r="J17" s="147">
        <f t="shared" si="4"/>
        <v>260</v>
      </c>
      <c r="K17" s="147">
        <f t="shared" si="5"/>
        <v>1996</v>
      </c>
      <c r="L17" s="147">
        <f t="shared" si="6"/>
        <v>-435</v>
      </c>
      <c r="M17" s="147">
        <f t="shared" si="7"/>
        <v>-505</v>
      </c>
      <c r="O17" s="146">
        <f t="shared" ref="O17" si="10">+J17/D17</f>
        <v>6.5293822199899543E-2</v>
      </c>
      <c r="P17" s="146">
        <f t="shared" si="1"/>
        <v>0.47053276756247053</v>
      </c>
      <c r="Q17" s="146">
        <f t="shared" ref="Q17" si="11">+L17/F17</f>
        <v>-6.9733889067008656E-2</v>
      </c>
      <c r="R17" s="146">
        <f>+M17/G17</f>
        <v>-8.7023953127692566E-2</v>
      </c>
    </row>
    <row r="18" spans="2:18" ht="12" x14ac:dyDescent="0.2">
      <c r="B18" s="5"/>
      <c r="C18" s="6"/>
      <c r="D18" s="10"/>
      <c r="E18" s="10"/>
      <c r="F18" s="8"/>
    </row>
    <row r="19" spans="2:18" ht="12" x14ac:dyDescent="0.2">
      <c r="B19" s="5" t="s">
        <v>6</v>
      </c>
      <c r="C19" s="1"/>
      <c r="D19" s="10"/>
      <c r="E19" s="10"/>
      <c r="F19" s="9"/>
    </row>
    <row r="20" spans="2:18" x14ac:dyDescent="0.2">
      <c r="B20" s="3" t="s">
        <v>579</v>
      </c>
      <c r="C20" s="6"/>
      <c r="D20" s="8">
        <v>3233</v>
      </c>
      <c r="E20" s="8">
        <v>3224</v>
      </c>
      <c r="F20" s="8">
        <v>5529</v>
      </c>
      <c r="G20" s="9">
        <v>6340</v>
      </c>
      <c r="H20" s="2">
        <v>5709</v>
      </c>
      <c r="J20" s="9">
        <f>+E20-D20</f>
        <v>-9</v>
      </c>
      <c r="K20" s="9">
        <f t="shared" ref="K20:M20" si="12">+F20-E20</f>
        <v>2305</v>
      </c>
      <c r="L20" s="9">
        <f t="shared" si="12"/>
        <v>811</v>
      </c>
      <c r="M20" s="9">
        <f t="shared" si="12"/>
        <v>-631</v>
      </c>
      <c r="O20" s="81">
        <f t="shared" ref="O20:O26" si="13">+J20/D20</f>
        <v>-2.7837921435199505E-3</v>
      </c>
      <c r="P20" s="81">
        <f t="shared" ref="P20:P27" si="14">+K20/E20</f>
        <v>0.71495037220843671</v>
      </c>
      <c r="Q20" s="81">
        <f t="shared" ref="Q20:Q27" si="15">+L20/F20</f>
        <v>0.14668113582926387</v>
      </c>
      <c r="R20" s="81">
        <f t="shared" ref="R20:R27" si="16">+M20/G20</f>
        <v>-9.9526813880126186E-2</v>
      </c>
    </row>
    <row r="21" spans="2:18" x14ac:dyDescent="0.2">
      <c r="B21" s="3" t="s">
        <v>584</v>
      </c>
      <c r="C21" s="6"/>
      <c r="D21" s="8">
        <v>952</v>
      </c>
      <c r="E21" s="8">
        <v>1161</v>
      </c>
      <c r="F21" s="8">
        <v>835</v>
      </c>
      <c r="G21" s="9">
        <v>1456</v>
      </c>
      <c r="H21" s="9">
        <v>1239</v>
      </c>
      <c r="J21" s="9">
        <f t="shared" ref="J21:J27" si="17">+E21-D21</f>
        <v>209</v>
      </c>
      <c r="K21" s="9">
        <f t="shared" ref="K21:K27" si="18">+F21-E21</f>
        <v>-326</v>
      </c>
      <c r="L21" s="9">
        <f t="shared" ref="L21:L27" si="19">+G21-F21</f>
        <v>621</v>
      </c>
      <c r="M21" s="9">
        <f t="shared" ref="M21:M27" si="20">+H21-G21</f>
        <v>-217</v>
      </c>
      <c r="O21" s="81">
        <f t="shared" si="13"/>
        <v>0.21953781512605042</v>
      </c>
      <c r="P21" s="81">
        <f t="shared" si="14"/>
        <v>-0.28079242032730406</v>
      </c>
      <c r="Q21" s="81">
        <f t="shared" si="15"/>
        <v>0.7437125748502994</v>
      </c>
      <c r="R21" s="81">
        <f t="shared" si="16"/>
        <v>-0.14903846153846154</v>
      </c>
    </row>
    <row r="22" spans="2:18" x14ac:dyDescent="0.2">
      <c r="B22" s="3" t="s">
        <v>580</v>
      </c>
      <c r="C22" s="6"/>
      <c r="D22" s="8">
        <v>123</v>
      </c>
      <c r="E22" s="8">
        <v>10</v>
      </c>
      <c r="F22" s="8">
        <v>39</v>
      </c>
      <c r="G22" s="9">
        <v>32</v>
      </c>
      <c r="H22" s="9">
        <v>419</v>
      </c>
      <c r="J22" s="9">
        <f t="shared" si="17"/>
        <v>-113</v>
      </c>
      <c r="K22" s="9">
        <f t="shared" si="18"/>
        <v>29</v>
      </c>
      <c r="L22" s="9">
        <f t="shared" si="19"/>
        <v>-7</v>
      </c>
      <c r="M22" s="9">
        <f t="shared" si="20"/>
        <v>387</v>
      </c>
      <c r="O22" s="81">
        <f t="shared" si="13"/>
        <v>-0.91869918699186992</v>
      </c>
      <c r="P22" s="81">
        <f t="shared" si="14"/>
        <v>2.9</v>
      </c>
      <c r="Q22" s="81">
        <f t="shared" si="15"/>
        <v>-0.17948717948717949</v>
      </c>
      <c r="R22" s="81">
        <f t="shared" si="16"/>
        <v>12.09375</v>
      </c>
    </row>
    <row r="23" spans="2:18" x14ac:dyDescent="0.2">
      <c r="B23" s="3" t="s">
        <v>100</v>
      </c>
      <c r="C23" s="6"/>
      <c r="D23" s="8">
        <v>0</v>
      </c>
      <c r="E23" s="8">
        <v>0</v>
      </c>
      <c r="F23" s="8">
        <v>0</v>
      </c>
      <c r="G23" s="8">
        <v>0</v>
      </c>
      <c r="H23" s="8">
        <v>0</v>
      </c>
      <c r="J23" s="9">
        <f t="shared" si="17"/>
        <v>0</v>
      </c>
      <c r="K23" s="9">
        <f t="shared" si="18"/>
        <v>0</v>
      </c>
      <c r="L23" s="9">
        <f t="shared" si="19"/>
        <v>0</v>
      </c>
      <c r="M23" s="9">
        <f t="shared" si="20"/>
        <v>0</v>
      </c>
      <c r="O23" s="81">
        <v>0</v>
      </c>
      <c r="P23" s="81">
        <v>0</v>
      </c>
      <c r="Q23" s="81">
        <v>0</v>
      </c>
      <c r="R23" s="81">
        <v>0</v>
      </c>
    </row>
    <row r="24" spans="2:18" x14ac:dyDescent="0.2">
      <c r="B24" s="3" t="s">
        <v>583</v>
      </c>
      <c r="C24" s="6"/>
      <c r="D24" s="8">
        <v>101</v>
      </c>
      <c r="E24" s="8">
        <v>83</v>
      </c>
      <c r="F24" s="8">
        <v>516</v>
      </c>
      <c r="G24" s="2">
        <v>286</v>
      </c>
      <c r="H24" s="2">
        <v>150</v>
      </c>
      <c r="J24" s="9">
        <f t="shared" si="17"/>
        <v>-18</v>
      </c>
      <c r="K24" s="9">
        <f t="shared" si="18"/>
        <v>433</v>
      </c>
      <c r="L24" s="9">
        <f t="shared" si="19"/>
        <v>-230</v>
      </c>
      <c r="M24" s="9">
        <f t="shared" si="20"/>
        <v>-136</v>
      </c>
      <c r="O24" s="81">
        <f t="shared" si="13"/>
        <v>-0.17821782178217821</v>
      </c>
      <c r="P24" s="81">
        <f t="shared" si="14"/>
        <v>5.2168674698795181</v>
      </c>
      <c r="Q24" s="81">
        <f t="shared" si="15"/>
        <v>-0.44573643410852715</v>
      </c>
      <c r="R24" s="81">
        <f t="shared" si="16"/>
        <v>-0.47552447552447552</v>
      </c>
    </row>
    <row r="25" spans="2:18" x14ac:dyDescent="0.2">
      <c r="B25" s="25" t="s">
        <v>578</v>
      </c>
      <c r="C25" s="26"/>
      <c r="D25" s="27">
        <v>124</v>
      </c>
      <c r="E25" s="27">
        <v>597</v>
      </c>
      <c r="F25" s="8">
        <v>16</v>
      </c>
      <c r="G25" s="2">
        <v>80</v>
      </c>
      <c r="H25" s="2">
        <v>1074</v>
      </c>
      <c r="J25" s="9">
        <f t="shared" si="17"/>
        <v>473</v>
      </c>
      <c r="K25" s="9">
        <f t="shared" si="18"/>
        <v>-581</v>
      </c>
      <c r="L25" s="9">
        <f t="shared" si="19"/>
        <v>64</v>
      </c>
      <c r="M25" s="9">
        <f t="shared" si="20"/>
        <v>994</v>
      </c>
      <c r="O25" s="81">
        <f t="shared" si="13"/>
        <v>3.814516129032258</v>
      </c>
      <c r="P25" s="81">
        <f t="shared" si="14"/>
        <v>-0.97319932998324954</v>
      </c>
      <c r="Q25" s="81">
        <f t="shared" si="15"/>
        <v>4</v>
      </c>
      <c r="R25" s="81">
        <f t="shared" si="16"/>
        <v>12.425000000000001</v>
      </c>
    </row>
    <row r="26" spans="2:18" ht="12" x14ac:dyDescent="0.25">
      <c r="B26" s="5" t="s">
        <v>80</v>
      </c>
      <c r="C26" s="6"/>
      <c r="D26" s="10">
        <f>SUM(D20:D25)</f>
        <v>4533</v>
      </c>
      <c r="E26" s="10">
        <f>SUM(E20:E25)</f>
        <v>5075</v>
      </c>
      <c r="F26" s="24">
        <f>SUM(F20:F25)</f>
        <v>6935</v>
      </c>
      <c r="G26" s="24">
        <f>SUM(G20:G25)</f>
        <v>8194</v>
      </c>
      <c r="H26" s="24">
        <f>SUM(H20:H25)</f>
        <v>8591</v>
      </c>
      <c r="J26" s="149">
        <f t="shared" si="17"/>
        <v>542</v>
      </c>
      <c r="K26" s="149">
        <f t="shared" si="18"/>
        <v>1860</v>
      </c>
      <c r="L26" s="149">
        <f t="shared" si="19"/>
        <v>1259</v>
      </c>
      <c r="M26" s="149">
        <f t="shared" si="20"/>
        <v>397</v>
      </c>
      <c r="O26" s="144">
        <f t="shared" si="13"/>
        <v>0.11956761526582838</v>
      </c>
      <c r="P26" s="144">
        <f t="shared" si="14"/>
        <v>0.36650246305418721</v>
      </c>
      <c r="Q26" s="144">
        <f t="shared" si="15"/>
        <v>0.18154289834174478</v>
      </c>
      <c r="R26" s="144">
        <f t="shared" si="16"/>
        <v>4.8450085428362218E-2</v>
      </c>
    </row>
    <row r="27" spans="2:18" ht="12.6" thickBot="1" x14ac:dyDescent="0.3">
      <c r="B27" s="18" t="s">
        <v>8</v>
      </c>
      <c r="C27" s="19"/>
      <c r="D27" s="20">
        <f>D17+D26</f>
        <v>8515</v>
      </c>
      <c r="E27" s="20">
        <f>E17+E26</f>
        <v>9317</v>
      </c>
      <c r="F27" s="20">
        <f>F26+F17</f>
        <v>13173</v>
      </c>
      <c r="G27" s="20">
        <f>G26+G17</f>
        <v>13997</v>
      </c>
      <c r="H27" s="20">
        <f>H26+H17</f>
        <v>13889</v>
      </c>
      <c r="J27" s="150">
        <f t="shared" si="17"/>
        <v>802</v>
      </c>
      <c r="K27" s="150">
        <f t="shared" si="18"/>
        <v>3856</v>
      </c>
      <c r="L27" s="150">
        <f t="shared" si="19"/>
        <v>824</v>
      </c>
      <c r="M27" s="150">
        <f t="shared" si="20"/>
        <v>-108</v>
      </c>
      <c r="O27" s="145">
        <f t="shared" ref="O27" si="21">+J27/D27</f>
        <v>9.4186729301233119E-2</v>
      </c>
      <c r="P27" s="145">
        <f t="shared" si="14"/>
        <v>0.41386712461092628</v>
      </c>
      <c r="Q27" s="145">
        <f t="shared" si="15"/>
        <v>6.2552190085781528E-2</v>
      </c>
      <c r="R27" s="145">
        <f t="shared" si="16"/>
        <v>-7.7159391298135312E-3</v>
      </c>
    </row>
    <row r="28" spans="2:18" x14ac:dyDescent="0.2">
      <c r="B28" s="3"/>
      <c r="C28" s="6"/>
      <c r="D28" s="8"/>
      <c r="E28" s="142"/>
      <c r="F28" s="9"/>
    </row>
    <row r="29" spans="2:18" ht="12" x14ac:dyDescent="0.2">
      <c r="B29" s="5" t="s">
        <v>9</v>
      </c>
      <c r="C29" s="6"/>
      <c r="D29" s="8"/>
      <c r="E29" s="142"/>
      <c r="F29" s="9"/>
    </row>
    <row r="30" spans="2:18" ht="24" x14ac:dyDescent="0.2">
      <c r="B30" s="5" t="s">
        <v>77</v>
      </c>
      <c r="C30" s="6"/>
      <c r="D30" s="8"/>
      <c r="E30" s="142"/>
      <c r="F30" s="8"/>
    </row>
    <row r="31" spans="2:18" x14ac:dyDescent="0.2">
      <c r="B31" s="3" t="s">
        <v>138</v>
      </c>
      <c r="C31" s="6"/>
      <c r="D31" s="8">
        <v>296</v>
      </c>
      <c r="E31" s="8">
        <v>296</v>
      </c>
      <c r="F31" s="8">
        <v>296</v>
      </c>
      <c r="G31" s="8">
        <v>296</v>
      </c>
      <c r="H31" s="8">
        <v>296</v>
      </c>
      <c r="I31" s="8"/>
      <c r="J31" s="9">
        <f>+E31-D31</f>
        <v>0</v>
      </c>
      <c r="K31" s="9">
        <f t="shared" ref="K31:M37" si="22">+F31-E31</f>
        <v>0</v>
      </c>
      <c r="L31" s="9">
        <f t="shared" si="22"/>
        <v>0</v>
      </c>
      <c r="M31" s="9">
        <f t="shared" si="22"/>
        <v>0</v>
      </c>
      <c r="O31" s="81">
        <f t="shared" ref="O31:O35" si="23">+J31/D31</f>
        <v>0</v>
      </c>
      <c r="P31" s="81">
        <f t="shared" ref="P31:P35" si="24">+K31/E31</f>
        <v>0</v>
      </c>
      <c r="Q31" s="81">
        <f t="shared" ref="Q31:Q35" si="25">+L31/F31</f>
        <v>0</v>
      </c>
      <c r="R31" s="81">
        <f t="shared" ref="R31:R34" si="26">+M31/G31</f>
        <v>0</v>
      </c>
    </row>
    <row r="32" spans="2:18" x14ac:dyDescent="0.2">
      <c r="B32" s="3" t="s">
        <v>103</v>
      </c>
      <c r="C32" s="6"/>
      <c r="D32" s="8">
        <v>482</v>
      </c>
      <c r="E32" s="8">
        <v>482</v>
      </c>
      <c r="F32" s="8">
        <v>482</v>
      </c>
      <c r="G32" s="8">
        <v>482</v>
      </c>
      <c r="H32" s="8">
        <v>482</v>
      </c>
      <c r="I32" s="8"/>
      <c r="J32" s="9">
        <f t="shared" ref="J32:J37" si="27">+E32-D32</f>
        <v>0</v>
      </c>
      <c r="K32" s="9">
        <f t="shared" si="22"/>
        <v>0</v>
      </c>
      <c r="L32" s="9">
        <f t="shared" si="22"/>
        <v>0</v>
      </c>
      <c r="M32" s="9">
        <f t="shared" si="22"/>
        <v>0</v>
      </c>
      <c r="O32" s="81">
        <f t="shared" si="23"/>
        <v>0</v>
      </c>
      <c r="P32" s="81">
        <f t="shared" si="24"/>
        <v>0</v>
      </c>
      <c r="Q32" s="81">
        <f t="shared" si="25"/>
        <v>0</v>
      </c>
      <c r="R32" s="81">
        <f t="shared" si="26"/>
        <v>0</v>
      </c>
    </row>
    <row r="33" spans="2:18" x14ac:dyDescent="0.2">
      <c r="B33" s="2" t="s">
        <v>10</v>
      </c>
      <c r="C33" s="6"/>
      <c r="D33" s="8">
        <v>3535</v>
      </c>
      <c r="E33" s="8">
        <v>4450</v>
      </c>
      <c r="F33" s="8">
        <v>5035</v>
      </c>
      <c r="G33" s="9">
        <v>6258</v>
      </c>
      <c r="H33" s="2">
        <v>8019</v>
      </c>
      <c r="J33" s="9">
        <f t="shared" si="27"/>
        <v>915</v>
      </c>
      <c r="K33" s="9">
        <f t="shared" si="22"/>
        <v>585</v>
      </c>
      <c r="L33" s="9">
        <f t="shared" si="22"/>
        <v>1223</v>
      </c>
      <c r="M33" s="9">
        <f t="shared" si="22"/>
        <v>1761</v>
      </c>
      <c r="O33" s="81">
        <f t="shared" si="23"/>
        <v>0.25884016973125884</v>
      </c>
      <c r="P33" s="81">
        <f t="shared" si="24"/>
        <v>0.13146067415730336</v>
      </c>
      <c r="Q33" s="81">
        <f t="shared" si="25"/>
        <v>0.24289970208540218</v>
      </c>
      <c r="R33" s="81">
        <f t="shared" si="26"/>
        <v>0.2813998082454458</v>
      </c>
    </row>
    <row r="34" spans="2:18" x14ac:dyDescent="0.2">
      <c r="B34" s="25" t="s">
        <v>549</v>
      </c>
      <c r="C34" s="26"/>
      <c r="D34" s="27">
        <v>915</v>
      </c>
      <c r="E34" s="8">
        <v>585</v>
      </c>
      <c r="F34" s="8">
        <v>1223</v>
      </c>
      <c r="G34" s="9">
        <v>1761</v>
      </c>
      <c r="H34" s="2">
        <v>1892</v>
      </c>
      <c r="J34" s="9">
        <f t="shared" si="27"/>
        <v>-330</v>
      </c>
      <c r="K34" s="9">
        <f t="shared" si="22"/>
        <v>638</v>
      </c>
      <c r="L34" s="9">
        <f t="shared" si="22"/>
        <v>538</v>
      </c>
      <c r="M34" s="9">
        <f t="shared" si="22"/>
        <v>131</v>
      </c>
      <c r="O34" s="81">
        <f t="shared" si="23"/>
        <v>-0.36065573770491804</v>
      </c>
      <c r="P34" s="81">
        <f t="shared" si="24"/>
        <v>1.0905982905982905</v>
      </c>
      <c r="Q34" s="81">
        <f t="shared" si="25"/>
        <v>0.43990188062142271</v>
      </c>
      <c r="R34" s="81">
        <f t="shared" si="26"/>
        <v>7.4389551391254971E-2</v>
      </c>
    </row>
    <row r="35" spans="2:18" ht="12" x14ac:dyDescent="0.25">
      <c r="B35" s="5" t="s">
        <v>81</v>
      </c>
      <c r="C35" s="6"/>
      <c r="D35" s="10">
        <f>SUM(D31:D34)</f>
        <v>5228</v>
      </c>
      <c r="E35" s="24">
        <f t="shared" ref="E35:H35" si="28">SUM(E31:E34)</f>
        <v>5813</v>
      </c>
      <c r="F35" s="24">
        <f t="shared" si="28"/>
        <v>7036</v>
      </c>
      <c r="G35" s="24">
        <f t="shared" si="28"/>
        <v>8797</v>
      </c>
      <c r="H35" s="24">
        <f t="shared" si="28"/>
        <v>10689</v>
      </c>
      <c r="J35" s="147">
        <f t="shared" si="27"/>
        <v>585</v>
      </c>
      <c r="K35" s="147">
        <f t="shared" si="22"/>
        <v>1223</v>
      </c>
      <c r="L35" s="147">
        <f t="shared" si="22"/>
        <v>1761</v>
      </c>
      <c r="M35" s="147">
        <f t="shared" si="22"/>
        <v>1892</v>
      </c>
      <c r="O35" s="146">
        <f t="shared" si="23"/>
        <v>0.11189747513389442</v>
      </c>
      <c r="P35" s="146">
        <f t="shared" si="24"/>
        <v>0.21039050404266299</v>
      </c>
      <c r="Q35" s="146">
        <f t="shared" si="25"/>
        <v>0.25028425241614555</v>
      </c>
      <c r="R35" s="146">
        <f>+M35/G35</f>
        <v>0.21507332045015345</v>
      </c>
    </row>
    <row r="36" spans="2:18" ht="12" x14ac:dyDescent="0.2">
      <c r="B36" s="5" t="s">
        <v>11</v>
      </c>
      <c r="C36" s="1"/>
      <c r="D36" s="10"/>
      <c r="E36" s="10"/>
      <c r="F36" s="132"/>
      <c r="G36" s="132"/>
      <c r="H36" s="132"/>
      <c r="J36" s="9">
        <f t="shared" si="27"/>
        <v>0</v>
      </c>
      <c r="K36" s="9">
        <f t="shared" si="22"/>
        <v>0</v>
      </c>
      <c r="L36" s="9">
        <f t="shared" si="22"/>
        <v>0</v>
      </c>
      <c r="M36" s="9">
        <f t="shared" si="22"/>
        <v>0</v>
      </c>
      <c r="O36" s="9"/>
    </row>
    <row r="37" spans="2:18" ht="12.6" thickBot="1" x14ac:dyDescent="0.3">
      <c r="B37" s="18" t="s">
        <v>12</v>
      </c>
      <c r="C37" s="19"/>
      <c r="D37" s="20">
        <f>D35+D36</f>
        <v>5228</v>
      </c>
      <c r="E37" s="20">
        <f>E35+E36</f>
        <v>5813</v>
      </c>
      <c r="F37" s="20">
        <f>F35+F36</f>
        <v>7036</v>
      </c>
      <c r="G37" s="20">
        <f t="shared" ref="G37:H37" si="29">G35+G36</f>
        <v>8797</v>
      </c>
      <c r="H37" s="20">
        <f t="shared" si="29"/>
        <v>10689</v>
      </c>
      <c r="J37" s="150">
        <f t="shared" si="27"/>
        <v>585</v>
      </c>
      <c r="K37" s="150">
        <f t="shared" si="22"/>
        <v>1223</v>
      </c>
      <c r="L37" s="150">
        <f t="shared" si="22"/>
        <v>1761</v>
      </c>
      <c r="M37" s="150">
        <f t="shared" si="22"/>
        <v>1892</v>
      </c>
      <c r="O37" s="145">
        <f t="shared" ref="O37" si="30">+J37/D37</f>
        <v>0.11189747513389442</v>
      </c>
      <c r="P37" s="145">
        <f t="shared" ref="P37" si="31">+K37/E37</f>
        <v>0.21039050404266299</v>
      </c>
      <c r="Q37" s="145">
        <f t="shared" ref="Q37" si="32">+L37/F37</f>
        <v>0.25028425241614555</v>
      </c>
      <c r="R37" s="145">
        <f>+M37/G37</f>
        <v>0.21507332045015345</v>
      </c>
    </row>
    <row r="38" spans="2:18" ht="12" x14ac:dyDescent="0.2">
      <c r="B38" s="5"/>
      <c r="C38" s="206"/>
      <c r="D38" s="208"/>
      <c r="E38" s="208"/>
      <c r="F38" s="9"/>
    </row>
    <row r="39" spans="2:18" ht="12" x14ac:dyDescent="0.2">
      <c r="B39" s="5" t="s">
        <v>13</v>
      </c>
      <c r="C39" s="207"/>
      <c r="D39" s="208"/>
      <c r="E39" s="208"/>
      <c r="F39" s="9"/>
    </row>
    <row r="40" spans="2:18" ht="12" x14ac:dyDescent="0.2">
      <c r="B40" s="5" t="s">
        <v>14</v>
      </c>
      <c r="C40" s="6"/>
      <c r="D40" s="8"/>
      <c r="E40" s="8"/>
      <c r="F40" s="8"/>
    </row>
    <row r="41" spans="2:18" x14ac:dyDescent="0.2">
      <c r="B41" s="3" t="s">
        <v>104</v>
      </c>
      <c r="C41" s="6"/>
      <c r="D41" s="8">
        <v>1315</v>
      </c>
      <c r="E41" s="8">
        <v>963</v>
      </c>
      <c r="F41" s="8">
        <v>1189</v>
      </c>
      <c r="G41" s="2">
        <v>260</v>
      </c>
      <c r="H41" s="2">
        <v>41</v>
      </c>
      <c r="J41" s="9">
        <f>+E41-D41</f>
        <v>-352</v>
      </c>
      <c r="K41" s="9">
        <f t="shared" ref="K41:M41" si="33">+F41-E41</f>
        <v>226</v>
      </c>
      <c r="L41" s="9">
        <f t="shared" si="33"/>
        <v>-929</v>
      </c>
      <c r="M41" s="9">
        <f t="shared" si="33"/>
        <v>-219</v>
      </c>
      <c r="O41" s="81">
        <f t="shared" ref="O41:R43" si="34">+E41/D41-1</f>
        <v>-0.26768060836501906</v>
      </c>
      <c r="P41" s="81">
        <f t="shared" si="34"/>
        <v>0.23468328141225347</v>
      </c>
      <c r="Q41" s="81">
        <f t="shared" si="34"/>
        <v>-0.78132884777123635</v>
      </c>
      <c r="R41" s="81">
        <f t="shared" si="34"/>
        <v>-0.84230769230769231</v>
      </c>
    </row>
    <row r="42" spans="2:18" x14ac:dyDescent="0.2">
      <c r="B42" s="25" t="s">
        <v>560</v>
      </c>
      <c r="C42" s="26"/>
      <c r="D42" s="27">
        <v>768</v>
      </c>
      <c r="E42" s="27">
        <v>843</v>
      </c>
      <c r="F42" s="8">
        <v>1099</v>
      </c>
      <c r="G42" s="2">
        <v>1450</v>
      </c>
      <c r="H42" s="2">
        <v>1488</v>
      </c>
      <c r="J42" s="9">
        <f>+E42-D42</f>
        <v>75</v>
      </c>
      <c r="K42" s="9">
        <f t="shared" ref="K42:K43" si="35">+F42-E42</f>
        <v>256</v>
      </c>
      <c r="L42" s="9">
        <f t="shared" ref="L42" si="36">+G42-F42</f>
        <v>351</v>
      </c>
      <c r="M42" s="9">
        <f t="shared" ref="M42:M43" si="37">+H42-G42</f>
        <v>38</v>
      </c>
      <c r="O42" s="81">
        <f t="shared" si="34"/>
        <v>9.765625E-2</v>
      </c>
      <c r="P42" s="81">
        <f t="shared" si="34"/>
        <v>0.30367734282325021</v>
      </c>
      <c r="Q42" s="81">
        <f t="shared" si="34"/>
        <v>0.31938125568698816</v>
      </c>
      <c r="R42" s="81">
        <f t="shared" si="34"/>
        <v>2.6206896551724146E-2</v>
      </c>
    </row>
    <row r="43" spans="2:18" ht="12.6" thickBot="1" x14ac:dyDescent="0.3">
      <c r="B43" s="5" t="s">
        <v>82</v>
      </c>
      <c r="C43" s="6"/>
      <c r="D43" s="10">
        <f>SUM(D41:D42)</f>
        <v>2083</v>
      </c>
      <c r="E43" s="10">
        <f>SUM(E41:E42)</f>
        <v>1806</v>
      </c>
      <c r="F43" s="24">
        <f>SUM(F41:F42)</f>
        <v>2288</v>
      </c>
      <c r="G43" s="24">
        <f t="shared" ref="G43:H43" si="38">SUM(G41:G42)</f>
        <v>1710</v>
      </c>
      <c r="H43" s="24">
        <f t="shared" si="38"/>
        <v>1529</v>
      </c>
      <c r="J43" s="147">
        <f t="shared" ref="J43" si="39">+E43-D43</f>
        <v>-277</v>
      </c>
      <c r="K43" s="147">
        <f t="shared" si="35"/>
        <v>482</v>
      </c>
      <c r="L43" s="147">
        <f>+G43-F43</f>
        <v>-578</v>
      </c>
      <c r="M43" s="147">
        <f t="shared" si="37"/>
        <v>-181</v>
      </c>
      <c r="O43" s="145">
        <f t="shared" si="34"/>
        <v>-0.13298127700432072</v>
      </c>
      <c r="P43" s="145">
        <f t="shared" si="34"/>
        <v>0.26688815060908078</v>
      </c>
      <c r="Q43" s="145">
        <f t="shared" si="34"/>
        <v>-0.2526223776223776</v>
      </c>
      <c r="R43" s="145">
        <f t="shared" si="34"/>
        <v>-0.1058479532163743</v>
      </c>
    </row>
    <row r="44" spans="2:18" ht="12" x14ac:dyDescent="0.2">
      <c r="B44" s="5"/>
      <c r="C44" s="6"/>
      <c r="D44" s="10"/>
      <c r="E44" s="10"/>
      <c r="F44" s="141"/>
    </row>
    <row r="45" spans="2:18" ht="12" x14ac:dyDescent="0.2">
      <c r="B45" s="5" t="s">
        <v>15</v>
      </c>
      <c r="C45" s="6"/>
      <c r="D45" s="8"/>
      <c r="E45" s="8"/>
      <c r="F45" s="142"/>
    </row>
    <row r="46" spans="2:18" x14ac:dyDescent="0.2">
      <c r="B46" s="3" t="s">
        <v>105</v>
      </c>
      <c r="C46" s="6"/>
      <c r="D46" s="8">
        <v>0</v>
      </c>
      <c r="E46" s="8">
        <v>0</v>
      </c>
      <c r="F46" s="8">
        <v>282</v>
      </c>
      <c r="G46" s="2">
        <v>515</v>
      </c>
      <c r="H46" s="8">
        <v>0</v>
      </c>
      <c r="J46" s="9">
        <f>+E46-D46</f>
        <v>0</v>
      </c>
      <c r="K46" s="9">
        <f t="shared" ref="K46:M46" si="40">+F46-E46</f>
        <v>282</v>
      </c>
      <c r="L46" s="9">
        <f t="shared" si="40"/>
        <v>233</v>
      </c>
      <c r="M46" s="9">
        <f t="shared" si="40"/>
        <v>-515</v>
      </c>
      <c r="N46" s="81"/>
      <c r="O46" s="81">
        <v>0</v>
      </c>
      <c r="P46" s="81">
        <v>0</v>
      </c>
      <c r="Q46" s="81">
        <f t="shared" ref="Q46:Q52" si="41">+L46/F46</f>
        <v>0.82624113475177308</v>
      </c>
      <c r="R46" s="81">
        <f t="shared" ref="R46:R51" si="42">+M46/G46</f>
        <v>-1</v>
      </c>
    </row>
    <row r="47" spans="2:18" x14ac:dyDescent="0.2">
      <c r="B47" s="3" t="s">
        <v>16</v>
      </c>
      <c r="C47" s="6"/>
      <c r="D47" s="8">
        <v>1068</v>
      </c>
      <c r="E47" s="8">
        <v>1548</v>
      </c>
      <c r="F47" s="8">
        <v>3325</v>
      </c>
      <c r="G47" s="2">
        <v>2769</v>
      </c>
      <c r="H47" s="2">
        <v>1517</v>
      </c>
      <c r="J47" s="9">
        <f t="shared" ref="J47:J52" si="43">+E47-D47</f>
        <v>480</v>
      </c>
      <c r="K47" s="9">
        <f t="shared" ref="K47:K52" si="44">+F47-E47</f>
        <v>1777</v>
      </c>
      <c r="L47" s="9">
        <f t="shared" ref="L47:L52" si="45">+G47-F47</f>
        <v>-556</v>
      </c>
      <c r="M47" s="9">
        <f t="shared" ref="M47:M52" si="46">+H47-G47</f>
        <v>-1252</v>
      </c>
      <c r="N47" s="81"/>
      <c r="O47" s="81">
        <f t="shared" ref="O47:O52" si="47">+J47/D47</f>
        <v>0.449438202247191</v>
      </c>
      <c r="P47" s="81">
        <f t="shared" ref="P47:P52" si="48">+K47/E47</f>
        <v>1.1479328165374676</v>
      </c>
      <c r="Q47" s="81">
        <f t="shared" si="41"/>
        <v>-0.16721804511278196</v>
      </c>
      <c r="R47" s="81">
        <f t="shared" si="42"/>
        <v>-0.45214879017695919</v>
      </c>
    </row>
    <row r="48" spans="2:18" x14ac:dyDescent="0.2">
      <c r="B48" s="3" t="s">
        <v>586</v>
      </c>
      <c r="C48" s="6"/>
      <c r="D48" s="8">
        <v>13</v>
      </c>
      <c r="E48" s="8">
        <v>13</v>
      </c>
      <c r="F48" s="8">
        <v>105</v>
      </c>
      <c r="G48" s="2">
        <v>36</v>
      </c>
      <c r="H48" s="2">
        <v>16</v>
      </c>
      <c r="J48" s="9">
        <f t="shared" si="43"/>
        <v>0</v>
      </c>
      <c r="K48" s="9">
        <f t="shared" si="44"/>
        <v>92</v>
      </c>
      <c r="L48" s="9">
        <f t="shared" si="45"/>
        <v>-69</v>
      </c>
      <c r="M48" s="9">
        <f t="shared" si="46"/>
        <v>-20</v>
      </c>
      <c r="N48" s="81"/>
      <c r="O48" s="81">
        <f t="shared" si="47"/>
        <v>0</v>
      </c>
      <c r="P48" s="81">
        <f t="shared" si="48"/>
        <v>7.0769230769230766</v>
      </c>
      <c r="Q48" s="81">
        <f t="shared" si="41"/>
        <v>-0.65714285714285714</v>
      </c>
      <c r="R48" s="81">
        <f t="shared" si="42"/>
        <v>-0.55555555555555558</v>
      </c>
    </row>
    <row r="49" spans="2:18" x14ac:dyDescent="0.2">
      <c r="B49" s="3" t="s">
        <v>582</v>
      </c>
      <c r="C49" s="6"/>
      <c r="D49" s="8">
        <v>123</v>
      </c>
      <c r="E49" s="8">
        <v>137</v>
      </c>
      <c r="F49" s="8">
        <v>137</v>
      </c>
      <c r="G49" s="2">
        <v>170</v>
      </c>
      <c r="H49" s="2">
        <v>138</v>
      </c>
      <c r="J49" s="9">
        <f t="shared" si="43"/>
        <v>14</v>
      </c>
      <c r="K49" s="9">
        <f t="shared" si="44"/>
        <v>0</v>
      </c>
      <c r="L49" s="9">
        <f t="shared" si="45"/>
        <v>33</v>
      </c>
      <c r="M49" s="9">
        <f t="shared" si="46"/>
        <v>-32</v>
      </c>
      <c r="N49" s="81"/>
      <c r="O49" s="81">
        <f>+J49/D49</f>
        <v>0.11382113821138211</v>
      </c>
      <c r="P49" s="81">
        <f>+K49/E49</f>
        <v>0</v>
      </c>
      <c r="Q49" s="81">
        <f t="shared" si="41"/>
        <v>0.24087591240875914</v>
      </c>
      <c r="R49" s="81">
        <f t="shared" si="42"/>
        <v>-0.18823529411764706</v>
      </c>
    </row>
    <row r="50" spans="2:18" ht="12" x14ac:dyDescent="0.25">
      <c r="B50" s="5" t="s">
        <v>83</v>
      </c>
      <c r="C50" s="6"/>
      <c r="D50" s="10">
        <f>SUM(D46:D49)</f>
        <v>1204</v>
      </c>
      <c r="E50" s="10">
        <f>SUM(E46:E49)</f>
        <v>1698</v>
      </c>
      <c r="F50" s="10">
        <f>SUM(F46:F49)</f>
        <v>3849</v>
      </c>
      <c r="G50" s="10">
        <f t="shared" ref="G50:H50" si="49">SUM(G46:G49)</f>
        <v>3490</v>
      </c>
      <c r="H50" s="10">
        <f t="shared" si="49"/>
        <v>1671</v>
      </c>
      <c r="J50" s="148">
        <f t="shared" si="43"/>
        <v>494</v>
      </c>
      <c r="K50" s="148">
        <f t="shared" si="44"/>
        <v>2151</v>
      </c>
      <c r="L50" s="148">
        <f t="shared" si="45"/>
        <v>-359</v>
      </c>
      <c r="M50" s="148">
        <f t="shared" si="46"/>
        <v>-1819</v>
      </c>
      <c r="N50" s="81"/>
      <c r="O50" s="81">
        <f t="shared" si="47"/>
        <v>0.41029900332225916</v>
      </c>
      <c r="P50" s="81">
        <f t="shared" si="48"/>
        <v>1.2667844522968197</v>
      </c>
      <c r="Q50" s="81">
        <f t="shared" si="41"/>
        <v>-9.3270979475188365E-2</v>
      </c>
      <c r="R50" s="81">
        <f t="shared" si="42"/>
        <v>-0.5212034383954155</v>
      </c>
    </row>
    <row r="51" spans="2:18" ht="12" x14ac:dyDescent="0.25">
      <c r="B51" s="22" t="s">
        <v>17</v>
      </c>
      <c r="C51" s="23"/>
      <c r="D51" s="24">
        <f>D43+D50</f>
        <v>3287</v>
      </c>
      <c r="E51" s="24">
        <f>E43+E50</f>
        <v>3504</v>
      </c>
      <c r="F51" s="24">
        <f>F43+F50</f>
        <v>6137</v>
      </c>
      <c r="G51" s="24">
        <f t="shared" ref="G51:H51" si="50">G43+G50</f>
        <v>5200</v>
      </c>
      <c r="H51" s="24">
        <f t="shared" si="50"/>
        <v>3200</v>
      </c>
      <c r="J51" s="149">
        <f t="shared" si="43"/>
        <v>217</v>
      </c>
      <c r="K51" s="149">
        <f t="shared" si="44"/>
        <v>2633</v>
      </c>
      <c r="L51" s="149">
        <f t="shared" si="45"/>
        <v>-937</v>
      </c>
      <c r="M51" s="149">
        <f>+H51-G51</f>
        <v>-2000</v>
      </c>
      <c r="N51" s="81"/>
      <c r="O51" s="144">
        <f t="shared" si="47"/>
        <v>6.6017645269242475E-2</v>
      </c>
      <c r="P51" s="144">
        <f t="shared" si="48"/>
        <v>0.7514269406392694</v>
      </c>
      <c r="Q51" s="144">
        <f t="shared" si="41"/>
        <v>-0.15268046276682418</v>
      </c>
      <c r="R51" s="144">
        <f t="shared" si="42"/>
        <v>-0.38461538461538464</v>
      </c>
    </row>
    <row r="52" spans="2:18" ht="12.6" thickBot="1" x14ac:dyDescent="0.3">
      <c r="B52" s="18" t="s">
        <v>18</v>
      </c>
      <c r="C52" s="19"/>
      <c r="D52" s="20">
        <f>D51+D37</f>
        <v>8515</v>
      </c>
      <c r="E52" s="20">
        <f>E51+E37</f>
        <v>9317</v>
      </c>
      <c r="F52" s="20">
        <f>F51+F37</f>
        <v>13173</v>
      </c>
      <c r="G52" s="20">
        <f t="shared" ref="G52:H52" si="51">G51+G37</f>
        <v>13997</v>
      </c>
      <c r="H52" s="20">
        <f t="shared" si="51"/>
        <v>13889</v>
      </c>
      <c r="J52" s="150">
        <f t="shared" si="43"/>
        <v>802</v>
      </c>
      <c r="K52" s="150">
        <f t="shared" si="44"/>
        <v>3856</v>
      </c>
      <c r="L52" s="150">
        <f t="shared" si="45"/>
        <v>824</v>
      </c>
      <c r="M52" s="150">
        <f t="shared" si="46"/>
        <v>-108</v>
      </c>
      <c r="N52" s="81"/>
      <c r="O52" s="145">
        <f t="shared" si="47"/>
        <v>9.4186729301233119E-2</v>
      </c>
      <c r="P52" s="145">
        <f t="shared" si="48"/>
        <v>0.41386712461092628</v>
      </c>
      <c r="Q52" s="145">
        <f t="shared" si="41"/>
        <v>6.2552190085781528E-2</v>
      </c>
      <c r="R52" s="145">
        <f>+M52/G52</f>
        <v>-7.7159391298135312E-3</v>
      </c>
    </row>
    <row r="54" spans="2:18" x14ac:dyDescent="0.2">
      <c r="B54" s="14" t="s">
        <v>106</v>
      </c>
      <c r="D54" s="151" t="str">
        <f>IF((D52-D27)=0,"OK","Check")</f>
        <v>OK</v>
      </c>
      <c r="E54" s="151" t="str">
        <f>IF((E52-E27)=0,"OK","Check")</f>
        <v>OK</v>
      </c>
      <c r="F54" s="151" t="str">
        <f t="shared" ref="F54:H54" si="52">IF((F52-F27)=0,"OK","Check")</f>
        <v>OK</v>
      </c>
      <c r="G54" s="151" t="str">
        <f t="shared" si="52"/>
        <v>OK</v>
      </c>
      <c r="H54" s="151" t="str">
        <f t="shared" si="52"/>
        <v>OK</v>
      </c>
    </row>
  </sheetData>
  <mergeCells count="6">
    <mergeCell ref="D6:H6"/>
    <mergeCell ref="J7:R7"/>
    <mergeCell ref="D7:H7"/>
    <mergeCell ref="C38:C39"/>
    <mergeCell ref="D38:D39"/>
    <mergeCell ref="E38:E3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5" tint="0.59999389629810485"/>
  </sheetPr>
  <dimension ref="B3:V48"/>
  <sheetViews>
    <sheetView showGridLines="0" zoomScale="90" zoomScaleNormal="90" workbookViewId="0"/>
  </sheetViews>
  <sheetFormatPr defaultColWidth="8.88671875" defaultRowHeight="11.4" x14ac:dyDescent="0.2"/>
  <cols>
    <col min="1" max="1" width="2.77734375" style="2" customWidth="1"/>
    <col min="2" max="2" width="30.33203125" style="2" customWidth="1"/>
    <col min="3" max="3" width="2.44140625" style="2" customWidth="1"/>
    <col min="4" max="4" width="11.5546875" style="2" bestFit="1" customWidth="1"/>
    <col min="5" max="5" width="11.6640625" style="2" bestFit="1" customWidth="1"/>
    <col min="6" max="8" width="8.88671875" style="2"/>
    <col min="9" max="9" width="3.5546875" style="2" customWidth="1"/>
    <col min="10" max="13" width="8.88671875" style="2"/>
    <col min="14" max="14" width="3.5546875" style="2" customWidth="1"/>
    <col min="15" max="16384" width="8.88671875" style="2"/>
  </cols>
  <sheetData>
    <row r="3" spans="2:22" ht="15.6" x14ac:dyDescent="0.3">
      <c r="B3" s="17" t="s">
        <v>529</v>
      </c>
    </row>
    <row r="4" spans="2:22" ht="15.6" x14ac:dyDescent="0.3">
      <c r="B4" s="17" t="s">
        <v>592</v>
      </c>
    </row>
    <row r="5" spans="2:22" ht="15.6" x14ac:dyDescent="0.3">
      <c r="B5" s="17" t="s">
        <v>68</v>
      </c>
    </row>
    <row r="6" spans="2:22" ht="15.6" x14ac:dyDescent="0.3">
      <c r="B6" s="17"/>
    </row>
    <row r="7" spans="2:22" ht="15" customHeight="1" x14ac:dyDescent="0.25">
      <c r="D7" s="205" t="s">
        <v>575</v>
      </c>
      <c r="E7" s="205"/>
      <c r="F7" s="205"/>
      <c r="G7" s="205"/>
      <c r="H7" s="205"/>
      <c r="J7" s="204" t="s">
        <v>587</v>
      </c>
      <c r="K7" s="204"/>
      <c r="L7" s="204"/>
      <c r="M7" s="204"/>
      <c r="N7" s="204"/>
      <c r="O7" s="204"/>
      <c r="P7" s="204"/>
      <c r="Q7" s="204"/>
      <c r="R7" s="204"/>
    </row>
    <row r="8" spans="2:22" ht="12" customHeight="1" thickBot="1" x14ac:dyDescent="0.3">
      <c r="B8" s="15" t="s">
        <v>576</v>
      </c>
      <c r="C8" s="16"/>
      <c r="D8" s="133">
        <v>2019</v>
      </c>
      <c r="E8" s="133">
        <v>2020</v>
      </c>
      <c r="F8" s="133">
        <v>2021</v>
      </c>
      <c r="G8" s="133">
        <v>2022</v>
      </c>
      <c r="H8" s="133">
        <v>2023</v>
      </c>
      <c r="J8" s="133">
        <v>2020</v>
      </c>
      <c r="K8" s="133">
        <v>2021</v>
      </c>
      <c r="L8" s="133">
        <v>2022</v>
      </c>
      <c r="M8" s="133">
        <v>2023</v>
      </c>
      <c r="O8" s="133">
        <v>2020</v>
      </c>
      <c r="P8" s="133">
        <v>2021</v>
      </c>
      <c r="Q8" s="133">
        <v>2022</v>
      </c>
      <c r="R8" s="133">
        <v>2023</v>
      </c>
    </row>
    <row r="9" spans="2:22" ht="12" x14ac:dyDescent="0.25">
      <c r="B9" s="3"/>
      <c r="C9" s="1"/>
      <c r="D9" s="4"/>
      <c r="E9" s="4"/>
      <c r="J9" s="143" t="s">
        <v>589</v>
      </c>
      <c r="K9" s="143" t="s">
        <v>589</v>
      </c>
      <c r="L9" s="143" t="s">
        <v>589</v>
      </c>
      <c r="M9" s="143" t="s">
        <v>589</v>
      </c>
      <c r="O9" s="143" t="s">
        <v>588</v>
      </c>
      <c r="P9" s="143" t="s">
        <v>588</v>
      </c>
      <c r="Q9" s="143" t="s">
        <v>588</v>
      </c>
      <c r="R9" s="143" t="s">
        <v>588</v>
      </c>
    </row>
    <row r="10" spans="2:22" ht="12" x14ac:dyDescent="0.2">
      <c r="B10" s="5" t="s">
        <v>19</v>
      </c>
      <c r="C10" s="1"/>
      <c r="D10" s="4"/>
      <c r="E10" s="4"/>
    </row>
    <row r="11" spans="2:22" x14ac:dyDescent="0.2">
      <c r="B11" s="3" t="s">
        <v>20</v>
      </c>
      <c r="C11" s="6"/>
      <c r="D11" s="8">
        <v>8574</v>
      </c>
      <c r="E11" s="8">
        <v>8720</v>
      </c>
      <c r="F11" s="154">
        <v>11749</v>
      </c>
      <c r="G11" s="54">
        <v>17238</v>
      </c>
      <c r="H11" s="54">
        <v>15130</v>
      </c>
      <c r="J11" s="9">
        <f>+E11-D11</f>
        <v>146</v>
      </c>
      <c r="K11" s="9">
        <f t="shared" ref="K11:M11" si="0">+F11-E11</f>
        <v>3029</v>
      </c>
      <c r="L11" s="9">
        <f t="shared" si="0"/>
        <v>5489</v>
      </c>
      <c r="M11" s="9">
        <f t="shared" si="0"/>
        <v>-2108</v>
      </c>
      <c r="O11" s="81">
        <f>+J11/D11</f>
        <v>1.7028224865873572E-2</v>
      </c>
      <c r="P11" s="81">
        <f t="shared" ref="P11:R11" si="1">+K11/E11</f>
        <v>0.34736238532110092</v>
      </c>
      <c r="Q11" s="81">
        <f t="shared" si="1"/>
        <v>0.46718869691037535</v>
      </c>
      <c r="R11" s="81">
        <f t="shared" si="1"/>
        <v>-0.1222879684418146</v>
      </c>
      <c r="V11" s="11"/>
    </row>
    <row r="12" spans="2:22" x14ac:dyDescent="0.2">
      <c r="B12" s="3" t="s">
        <v>593</v>
      </c>
      <c r="C12" s="6"/>
      <c r="D12" s="8">
        <v>105</v>
      </c>
      <c r="E12" s="8">
        <v>123</v>
      </c>
      <c r="F12" s="2">
        <v>297</v>
      </c>
      <c r="G12" s="2">
        <v>374</v>
      </c>
      <c r="H12" s="2">
        <v>240</v>
      </c>
      <c r="J12" s="9">
        <f t="shared" ref="J12:J14" si="2">+E12-D12</f>
        <v>18</v>
      </c>
      <c r="K12" s="9">
        <f t="shared" ref="K12:K14" si="3">+F12-E12</f>
        <v>174</v>
      </c>
      <c r="L12" s="9">
        <f t="shared" ref="L12:L14" si="4">+G12-F12</f>
        <v>77</v>
      </c>
      <c r="M12" s="9">
        <f t="shared" ref="M12:M14" si="5">+H12-G12</f>
        <v>-134</v>
      </c>
      <c r="O12" s="81">
        <f t="shared" ref="O12:O14" si="6">+J12/D12</f>
        <v>0.17142857142857143</v>
      </c>
      <c r="P12" s="81">
        <f>+K12/E12</f>
        <v>1.4146341463414633</v>
      </c>
      <c r="Q12" s="81">
        <f>+L12/F12</f>
        <v>0.25925925925925924</v>
      </c>
      <c r="R12" s="81">
        <f t="shared" ref="R12:R13" si="7">+M12/G12</f>
        <v>-0.35828877005347592</v>
      </c>
    </row>
    <row r="13" spans="2:22" x14ac:dyDescent="0.2">
      <c r="B13" s="3" t="s">
        <v>21</v>
      </c>
      <c r="C13" s="6"/>
      <c r="D13" s="8">
        <v>143</v>
      </c>
      <c r="E13" s="8">
        <v>63</v>
      </c>
      <c r="F13" s="2">
        <v>137</v>
      </c>
      <c r="G13" s="2">
        <v>170</v>
      </c>
      <c r="H13" s="2">
        <v>113</v>
      </c>
      <c r="J13" s="9">
        <f t="shared" si="2"/>
        <v>-80</v>
      </c>
      <c r="K13" s="9">
        <f t="shared" si="3"/>
        <v>74</v>
      </c>
      <c r="L13" s="9">
        <f t="shared" si="4"/>
        <v>33</v>
      </c>
      <c r="M13" s="9">
        <f t="shared" si="5"/>
        <v>-57</v>
      </c>
      <c r="O13" s="81">
        <f t="shared" si="6"/>
        <v>-0.55944055944055948</v>
      </c>
      <c r="P13" s="81">
        <f>+K13/E13</f>
        <v>1.1746031746031746</v>
      </c>
      <c r="Q13" s="81">
        <f t="shared" ref="Q13:Q14" si="8">+L13/F13</f>
        <v>0.24087591240875914</v>
      </c>
      <c r="R13" s="81">
        <f t="shared" si="7"/>
        <v>-0.3352941176470588</v>
      </c>
    </row>
    <row r="14" spans="2:22" ht="12.6" thickBot="1" x14ac:dyDescent="0.3">
      <c r="B14" s="18" t="s">
        <v>78</v>
      </c>
      <c r="C14" s="21"/>
      <c r="D14" s="20">
        <f>+D11+D12+D13</f>
        <v>8822</v>
      </c>
      <c r="E14" s="20">
        <f t="shared" ref="E14:H14" si="9">+E11+E12+E13</f>
        <v>8906</v>
      </c>
      <c r="F14" s="20">
        <f t="shared" si="9"/>
        <v>12183</v>
      </c>
      <c r="G14" s="20">
        <f t="shared" si="9"/>
        <v>17782</v>
      </c>
      <c r="H14" s="20">
        <f t="shared" si="9"/>
        <v>15483</v>
      </c>
      <c r="I14" s="10"/>
      <c r="J14" s="150">
        <f t="shared" si="2"/>
        <v>84</v>
      </c>
      <c r="K14" s="150">
        <f t="shared" si="3"/>
        <v>3277</v>
      </c>
      <c r="L14" s="150">
        <f t="shared" si="4"/>
        <v>5599</v>
      </c>
      <c r="M14" s="150">
        <f t="shared" si="5"/>
        <v>-2299</v>
      </c>
      <c r="O14" s="145">
        <f t="shared" si="6"/>
        <v>9.5216504194060303E-3</v>
      </c>
      <c r="P14" s="145">
        <f t="shared" ref="P14" si="10">+K14/E14</f>
        <v>0.36795418818773862</v>
      </c>
      <c r="Q14" s="145">
        <f t="shared" si="8"/>
        <v>0.45957481736846423</v>
      </c>
      <c r="R14" s="145">
        <f>+M14/G14</f>
        <v>-0.12928804408952874</v>
      </c>
    </row>
    <row r="15" spans="2:22" ht="12" x14ac:dyDescent="0.2">
      <c r="B15" s="5"/>
      <c r="C15" s="1"/>
      <c r="D15" s="10"/>
      <c r="E15" s="10"/>
    </row>
    <row r="16" spans="2:22" ht="12" x14ac:dyDescent="0.2">
      <c r="B16" s="3" t="s">
        <v>102</v>
      </c>
      <c r="C16" s="1"/>
      <c r="D16" s="8">
        <v>-6823</v>
      </c>
      <c r="E16" s="8">
        <v>-7312</v>
      </c>
      <c r="F16" s="9">
        <v>-9758</v>
      </c>
      <c r="G16" s="9">
        <v>-14476</v>
      </c>
      <c r="H16" s="9">
        <v>-11996</v>
      </c>
      <c r="J16" s="9">
        <f>+E16-D16</f>
        <v>-489</v>
      </c>
      <c r="K16" s="9">
        <f t="shared" ref="K16:M16" si="11">+F16-E16</f>
        <v>-2446</v>
      </c>
      <c r="L16" s="9">
        <f>+G16-F16</f>
        <v>-4718</v>
      </c>
      <c r="M16" s="9">
        <f t="shared" si="11"/>
        <v>2480</v>
      </c>
      <c r="O16" s="81">
        <f>+J16/D16</f>
        <v>7.166935365674923E-2</v>
      </c>
      <c r="P16" s="81">
        <f t="shared" ref="P16:R16" si="12">+K16/E16</f>
        <v>0.33451859956236324</v>
      </c>
      <c r="Q16" s="81">
        <f t="shared" si="12"/>
        <v>0.4835007173601148</v>
      </c>
      <c r="R16" s="81">
        <f t="shared" si="12"/>
        <v>-0.1713180436584692</v>
      </c>
    </row>
    <row r="17" spans="2:18" ht="12" x14ac:dyDescent="0.2">
      <c r="B17" s="155" t="s">
        <v>596</v>
      </c>
      <c r="C17" s="1"/>
      <c r="D17" s="156">
        <f>+-D16/D11</f>
        <v>0.79577793328668067</v>
      </c>
      <c r="E17" s="156">
        <f t="shared" ref="E17:H17" si="13">+-E16/E11</f>
        <v>0.83853211009174311</v>
      </c>
      <c r="F17" s="156">
        <f t="shared" si="13"/>
        <v>0.83053876925695802</v>
      </c>
      <c r="G17" s="156">
        <f t="shared" si="13"/>
        <v>0.83977259542870397</v>
      </c>
      <c r="H17" s="156">
        <f t="shared" si="13"/>
        <v>0.79286186384666224</v>
      </c>
    </row>
    <row r="18" spans="2:18" ht="12.6" thickBot="1" x14ac:dyDescent="0.3">
      <c r="B18" s="18" t="s">
        <v>24</v>
      </c>
      <c r="C18" s="21"/>
      <c r="D18" s="28">
        <f>+D14+D16</f>
        <v>1999</v>
      </c>
      <c r="E18" s="28">
        <f t="shared" ref="E18:H18" si="14">+E14+E16</f>
        <v>1594</v>
      </c>
      <c r="F18" s="28">
        <f>+F14+F16</f>
        <v>2425</v>
      </c>
      <c r="G18" s="28">
        <f t="shared" si="14"/>
        <v>3306</v>
      </c>
      <c r="H18" s="28">
        <f t="shared" si="14"/>
        <v>3487</v>
      </c>
      <c r="J18" s="150">
        <f>+E18-D18</f>
        <v>-405</v>
      </c>
      <c r="K18" s="150">
        <f t="shared" ref="K18" si="15">+F18-E18</f>
        <v>831</v>
      </c>
      <c r="L18" s="150">
        <f>+G18-F18</f>
        <v>881</v>
      </c>
      <c r="M18" s="150">
        <f t="shared" ref="M18" si="16">+H18-G18</f>
        <v>181</v>
      </c>
      <c r="O18" s="145">
        <f t="shared" ref="O18:R18" si="17">+J18/D18</f>
        <v>-0.20260130065032517</v>
      </c>
      <c r="P18" s="145">
        <f t="shared" si="17"/>
        <v>0.52132998745294856</v>
      </c>
      <c r="Q18" s="145">
        <f t="shared" si="17"/>
        <v>0.36329896907216497</v>
      </c>
      <c r="R18" s="145">
        <f t="shared" si="17"/>
        <v>5.4748941318814276E-2</v>
      </c>
    </row>
    <row r="19" spans="2:18" x14ac:dyDescent="0.2">
      <c r="B19" s="197" t="s">
        <v>603</v>
      </c>
      <c r="C19" s="198"/>
      <c r="D19" s="199">
        <f>+D18/D14</f>
        <v>0.22659260938562684</v>
      </c>
      <c r="E19" s="199">
        <f t="shared" ref="E19:H19" si="18">+E18/E14</f>
        <v>0.17898046260947675</v>
      </c>
      <c r="F19" s="199">
        <f t="shared" si="18"/>
        <v>0.19904785356644505</v>
      </c>
      <c r="G19" s="199">
        <f t="shared" si="18"/>
        <v>0.18591834439320662</v>
      </c>
      <c r="H19" s="199">
        <f t="shared" si="18"/>
        <v>0.22521475166311439</v>
      </c>
    </row>
    <row r="20" spans="2:18" ht="12" x14ac:dyDescent="0.2">
      <c r="B20" s="196"/>
      <c r="C20" s="1"/>
      <c r="D20" s="10"/>
      <c r="E20" s="10"/>
    </row>
    <row r="21" spans="2:18" ht="12" x14ac:dyDescent="0.2">
      <c r="B21" s="3" t="s">
        <v>25</v>
      </c>
      <c r="C21" s="1"/>
      <c r="D21" s="8">
        <v>-365</v>
      </c>
      <c r="E21" s="8">
        <v>-322</v>
      </c>
      <c r="F21" s="8">
        <v>-412</v>
      </c>
      <c r="G21" s="8">
        <v>-501</v>
      </c>
      <c r="H21" s="8">
        <v>-496</v>
      </c>
      <c r="J21" s="9">
        <f>+E21-D21</f>
        <v>43</v>
      </c>
      <c r="K21" s="9">
        <f t="shared" ref="K21:M21" si="19">+F21-E21</f>
        <v>-90</v>
      </c>
      <c r="L21" s="9">
        <f t="shared" si="19"/>
        <v>-89</v>
      </c>
      <c r="M21" s="9">
        <f t="shared" si="19"/>
        <v>5</v>
      </c>
      <c r="O21" s="81">
        <f t="shared" ref="O21:O23" si="20">+J21/D21</f>
        <v>-0.11780821917808219</v>
      </c>
      <c r="P21" s="81">
        <f t="shared" ref="P21:P23" si="21">+K21/E21</f>
        <v>0.27950310559006208</v>
      </c>
      <c r="Q21" s="81">
        <f t="shared" ref="Q21:Q23" si="22">+L21/F21</f>
        <v>0.21601941747572814</v>
      </c>
      <c r="R21" s="81">
        <f t="shared" ref="R21:R23" si="23">+M21/G21</f>
        <v>-9.9800399201596807E-3</v>
      </c>
    </row>
    <row r="22" spans="2:18" ht="12" x14ac:dyDescent="0.2">
      <c r="B22" s="155" t="s">
        <v>596</v>
      </c>
      <c r="C22" s="1"/>
      <c r="D22" s="156">
        <f>+-D21/D11</f>
        <v>4.2570562164683926E-2</v>
      </c>
      <c r="E22" s="156">
        <f t="shared" ref="E22:H22" si="24">+-E21/E11</f>
        <v>3.6926605504587158E-2</v>
      </c>
      <c r="F22" s="156">
        <f t="shared" si="24"/>
        <v>3.5066814196952935E-2</v>
      </c>
      <c r="G22" s="156">
        <f t="shared" si="24"/>
        <v>2.9063696484510963E-2</v>
      </c>
      <c r="H22" s="156">
        <f t="shared" si="24"/>
        <v>3.2782551222736288E-2</v>
      </c>
      <c r="J22" s="9"/>
      <c r="K22" s="9"/>
      <c r="L22" s="9"/>
      <c r="M22" s="9"/>
      <c r="O22" s="81"/>
      <c r="P22" s="81"/>
      <c r="Q22" s="81"/>
      <c r="R22" s="81"/>
    </row>
    <row r="23" spans="2:18" ht="12" x14ac:dyDescent="0.2">
      <c r="B23" s="3" t="s">
        <v>22</v>
      </c>
      <c r="C23" s="1"/>
      <c r="D23" s="8">
        <v>-28</v>
      </c>
      <c r="E23" s="8">
        <v>-19</v>
      </c>
      <c r="F23" s="8">
        <v>-32</v>
      </c>
      <c r="G23" s="8">
        <v>-26</v>
      </c>
      <c r="H23" s="8">
        <v>-35</v>
      </c>
      <c r="J23" s="9">
        <f>+E23-D23</f>
        <v>9</v>
      </c>
      <c r="K23" s="9">
        <f t="shared" ref="K23" si="25">+F23-E23</f>
        <v>-13</v>
      </c>
      <c r="L23" s="9">
        <f t="shared" ref="L23" si="26">+G23-F23</f>
        <v>6</v>
      </c>
      <c r="M23" s="9">
        <f t="shared" ref="M23" si="27">+H23-G23</f>
        <v>-9</v>
      </c>
      <c r="O23" s="81">
        <f t="shared" si="20"/>
        <v>-0.32142857142857145</v>
      </c>
      <c r="P23" s="81">
        <f t="shared" si="21"/>
        <v>0.68421052631578949</v>
      </c>
      <c r="Q23" s="81">
        <f t="shared" si="22"/>
        <v>-0.1875</v>
      </c>
      <c r="R23" s="81">
        <f t="shared" si="23"/>
        <v>0.34615384615384615</v>
      </c>
    </row>
    <row r="24" spans="2:18" ht="12.6" thickBot="1" x14ac:dyDescent="0.3">
      <c r="B24" s="18" t="s">
        <v>577</v>
      </c>
      <c r="C24" s="21"/>
      <c r="D24" s="20">
        <f>+D18+D21+D23</f>
        <v>1606</v>
      </c>
      <c r="E24" s="20">
        <f>+E18+E21+E23</f>
        <v>1253</v>
      </c>
      <c r="F24" s="20">
        <f>+F18+F21+F23</f>
        <v>1981</v>
      </c>
      <c r="G24" s="20">
        <f>+G18+G21+G23</f>
        <v>2779</v>
      </c>
      <c r="H24" s="20">
        <f>+H18+H21+H23</f>
        <v>2956</v>
      </c>
      <c r="I24" s="20"/>
      <c r="J24" s="150">
        <f>+E24-D24</f>
        <v>-353</v>
      </c>
      <c r="K24" s="150">
        <f t="shared" ref="K24:K27" si="28">+F24-E24</f>
        <v>728</v>
      </c>
      <c r="L24" s="150">
        <f t="shared" ref="L24:L27" si="29">+G24-F24</f>
        <v>798</v>
      </c>
      <c r="M24" s="150">
        <f t="shared" ref="M24:M27" si="30">+H24-G24</f>
        <v>177</v>
      </c>
      <c r="O24" s="145">
        <f>+J24/D24</f>
        <v>-0.21980074719800746</v>
      </c>
      <c r="P24" s="145">
        <f t="shared" ref="P24:R27" si="31">+K24/E24</f>
        <v>0.58100558659217882</v>
      </c>
      <c r="Q24" s="145">
        <f t="shared" si="31"/>
        <v>0.40282685512367489</v>
      </c>
      <c r="R24" s="145">
        <f t="shared" si="31"/>
        <v>6.3691975530766456E-2</v>
      </c>
    </row>
    <row r="25" spans="2:18" ht="12" x14ac:dyDescent="0.25">
      <c r="B25" s="159" t="s">
        <v>597</v>
      </c>
      <c r="C25" s="162"/>
      <c r="D25" s="163">
        <f>+D24/D14</f>
        <v>0.18204488778054864</v>
      </c>
      <c r="E25" s="163">
        <f t="shared" ref="E25:H25" si="32">+E24/E14</f>
        <v>0.14069166853806422</v>
      </c>
      <c r="F25" s="163">
        <f t="shared" si="32"/>
        <v>0.1626036280062382</v>
      </c>
      <c r="G25" s="163">
        <f t="shared" si="32"/>
        <v>0.15628163311213586</v>
      </c>
      <c r="H25" s="163">
        <f t="shared" si="32"/>
        <v>0.19091907253116322</v>
      </c>
      <c r="I25" s="10"/>
      <c r="J25" s="148"/>
      <c r="K25" s="148"/>
      <c r="L25" s="148"/>
      <c r="M25" s="148"/>
      <c r="O25" s="157"/>
      <c r="P25" s="157"/>
      <c r="Q25" s="157"/>
      <c r="R25" s="157"/>
    </row>
    <row r="26" spans="2:18" ht="12" x14ac:dyDescent="0.25">
      <c r="B26" s="5"/>
      <c r="C26" s="1"/>
      <c r="D26" s="10"/>
      <c r="E26" s="10"/>
      <c r="F26" s="10"/>
      <c r="G26" s="10"/>
      <c r="H26" s="10"/>
      <c r="I26" s="10"/>
      <c r="J26" s="148"/>
      <c r="K26" s="148"/>
      <c r="L26" s="148"/>
      <c r="M26" s="148"/>
      <c r="O26" s="157"/>
      <c r="P26" s="157"/>
      <c r="Q26" s="157"/>
      <c r="R26" s="157"/>
    </row>
    <row r="27" spans="2:18" ht="12" x14ac:dyDescent="0.2">
      <c r="B27" s="152" t="s">
        <v>594</v>
      </c>
      <c r="C27" s="1"/>
      <c r="D27" s="153">
        <v>-553</v>
      </c>
      <c r="E27" s="153">
        <v>-578</v>
      </c>
      <c r="F27" s="153">
        <v>-608</v>
      </c>
      <c r="G27" s="153">
        <v>-799</v>
      </c>
      <c r="H27" s="153">
        <v>-839</v>
      </c>
      <c r="J27" s="9">
        <f>+E27-D27</f>
        <v>-25</v>
      </c>
      <c r="K27" s="9">
        <f t="shared" si="28"/>
        <v>-30</v>
      </c>
      <c r="L27" s="9">
        <f t="shared" si="29"/>
        <v>-191</v>
      </c>
      <c r="M27" s="9">
        <f t="shared" si="30"/>
        <v>-40</v>
      </c>
      <c r="O27" s="81">
        <f t="shared" ref="O27" si="33">+J27/D27</f>
        <v>4.5207956600361664E-2</v>
      </c>
      <c r="P27" s="81">
        <f t="shared" si="31"/>
        <v>5.1903114186851208E-2</v>
      </c>
      <c r="Q27" s="81">
        <f>+L27/F27</f>
        <v>0.31414473684210525</v>
      </c>
      <c r="R27" s="81">
        <f>+M27/G27</f>
        <v>5.0062578222778473E-2</v>
      </c>
    </row>
    <row r="28" spans="2:18" ht="12" x14ac:dyDescent="0.2">
      <c r="B28" s="155" t="s">
        <v>596</v>
      </c>
      <c r="C28" s="1"/>
      <c r="D28" s="156">
        <f>+-D27/D11</f>
        <v>6.4497317471425245E-2</v>
      </c>
      <c r="E28" s="156">
        <f>+-E27/E11</f>
        <v>6.6284403669724767E-2</v>
      </c>
      <c r="F28" s="156">
        <f>+-F27/F11</f>
        <v>5.1749085028513067E-2</v>
      </c>
      <c r="G28" s="156">
        <f>+-G27/G11</f>
        <v>4.6351084812623275E-2</v>
      </c>
      <c r="H28" s="156">
        <f>+-H27/H11</f>
        <v>5.5452742894910777E-2</v>
      </c>
    </row>
    <row r="29" spans="2:18" ht="12.6" thickBot="1" x14ac:dyDescent="0.3">
      <c r="B29" s="18" t="s">
        <v>124</v>
      </c>
      <c r="C29" s="21"/>
      <c r="D29" s="20">
        <f>+D24+D27</f>
        <v>1053</v>
      </c>
      <c r="E29" s="20">
        <f>+E24+E27</f>
        <v>675</v>
      </c>
      <c r="F29" s="20">
        <f>+F24+F27</f>
        <v>1373</v>
      </c>
      <c r="G29" s="20">
        <f>+G24+G27</f>
        <v>1980</v>
      </c>
      <c r="H29" s="20">
        <f>+H24+H27</f>
        <v>2117</v>
      </c>
      <c r="J29" s="150">
        <f>+E29-D29</f>
        <v>-378</v>
      </c>
      <c r="K29" s="150">
        <f t="shared" ref="K29" si="34">+F29-E29</f>
        <v>698</v>
      </c>
      <c r="L29" s="150">
        <f t="shared" ref="L29" si="35">+G29-F29</f>
        <v>607</v>
      </c>
      <c r="M29" s="150">
        <f t="shared" ref="M29" si="36">+H29-G29</f>
        <v>137</v>
      </c>
      <c r="O29" s="145">
        <f t="shared" ref="O29:R29" si="37">+J29/D29</f>
        <v>-0.35897435897435898</v>
      </c>
      <c r="P29" s="145">
        <f t="shared" si="37"/>
        <v>1.0340740740740741</v>
      </c>
      <c r="Q29" s="145">
        <f t="shared" si="37"/>
        <v>0.44209759650400582</v>
      </c>
      <c r="R29" s="145">
        <f t="shared" si="37"/>
        <v>6.9191919191919193E-2</v>
      </c>
    </row>
    <row r="30" spans="2:18" ht="12" x14ac:dyDescent="0.2">
      <c r="B30" s="5"/>
      <c r="C30" s="1"/>
      <c r="D30" s="10"/>
      <c r="E30" s="10"/>
    </row>
    <row r="31" spans="2:18" x14ac:dyDescent="0.2">
      <c r="B31" s="3" t="s">
        <v>101</v>
      </c>
      <c r="C31" s="6"/>
      <c r="D31" s="8">
        <v>-34</v>
      </c>
      <c r="E31" s="8">
        <v>-26</v>
      </c>
      <c r="F31" s="8">
        <v>-17</v>
      </c>
      <c r="G31" s="8">
        <v>-24</v>
      </c>
      <c r="H31" s="8">
        <v>-13</v>
      </c>
      <c r="J31" s="9">
        <f>+E31-D31</f>
        <v>8</v>
      </c>
      <c r="K31" s="9">
        <f t="shared" ref="K31" si="38">+F31-E31</f>
        <v>9</v>
      </c>
      <c r="L31" s="9">
        <f t="shared" ref="L31" si="39">+G31-F31</f>
        <v>-7</v>
      </c>
      <c r="M31" s="9">
        <f t="shared" ref="M31" si="40">+H31-G31</f>
        <v>11</v>
      </c>
      <c r="O31" s="81">
        <f t="shared" ref="O31:Q31" si="41">+J31/D31</f>
        <v>-0.23529411764705882</v>
      </c>
      <c r="P31" s="81">
        <f t="shared" si="41"/>
        <v>-0.34615384615384615</v>
      </c>
      <c r="Q31" s="81">
        <f t="shared" si="41"/>
        <v>0.41176470588235292</v>
      </c>
      <c r="R31" s="81">
        <f>+M31/G31</f>
        <v>-0.45833333333333331</v>
      </c>
    </row>
    <row r="32" spans="2:18" x14ac:dyDescent="0.2">
      <c r="B32" s="3"/>
      <c r="C32" s="6"/>
      <c r="D32" s="8"/>
      <c r="E32" s="8"/>
    </row>
    <row r="33" spans="2:18" ht="12.6" thickBot="1" x14ac:dyDescent="0.3">
      <c r="B33" s="18" t="s">
        <v>125</v>
      </c>
      <c r="C33" s="21"/>
      <c r="D33" s="20">
        <f>+D29+D31</f>
        <v>1019</v>
      </c>
      <c r="E33" s="20">
        <f t="shared" ref="E33:H33" si="42">+E29+E31</f>
        <v>649</v>
      </c>
      <c r="F33" s="20">
        <f>+F29+F31</f>
        <v>1356</v>
      </c>
      <c r="G33" s="20">
        <f t="shared" si="42"/>
        <v>1956</v>
      </c>
      <c r="H33" s="20">
        <f t="shared" si="42"/>
        <v>2104</v>
      </c>
      <c r="J33" s="150">
        <f>+E33-D33</f>
        <v>-370</v>
      </c>
      <c r="K33" s="150">
        <f t="shared" ref="K33" si="43">+F33-E33</f>
        <v>707</v>
      </c>
      <c r="L33" s="150">
        <f t="shared" ref="L33" si="44">+G33-F33</f>
        <v>600</v>
      </c>
      <c r="M33" s="150">
        <f t="shared" ref="M33" si="45">+H33-G33</f>
        <v>148</v>
      </c>
      <c r="O33" s="145">
        <f t="shared" ref="O33" si="46">+J33/D33</f>
        <v>-0.36310107948969578</v>
      </c>
      <c r="P33" s="145">
        <f t="shared" ref="P33" si="47">+K33/E33</f>
        <v>1.0893682588597844</v>
      </c>
      <c r="Q33" s="145">
        <f t="shared" ref="Q33" si="48">+L33/F33</f>
        <v>0.44247787610619471</v>
      </c>
      <c r="R33" s="145">
        <f t="shared" ref="R33" si="49">+M33/G33</f>
        <v>7.5664621676891614E-2</v>
      </c>
    </row>
    <row r="34" spans="2:18" x14ac:dyDescent="0.2">
      <c r="B34" s="158" t="s">
        <v>598</v>
      </c>
      <c r="C34" s="6"/>
      <c r="D34" s="156">
        <f>+D33/D14</f>
        <v>0.11550668782588983</v>
      </c>
      <c r="E34" s="156">
        <f t="shared" ref="E34:H34" si="50">+E33/E14</f>
        <v>7.2872220974623855E-2</v>
      </c>
      <c r="F34" s="156">
        <f t="shared" si="50"/>
        <v>0.11130263481901009</v>
      </c>
      <c r="G34" s="156">
        <f t="shared" si="50"/>
        <v>0.10999887526712405</v>
      </c>
      <c r="H34" s="156">
        <f t="shared" si="50"/>
        <v>0.13589097720080087</v>
      </c>
    </row>
    <row r="35" spans="2:18" x14ac:dyDescent="0.2">
      <c r="B35" s="158"/>
      <c r="C35" s="6"/>
      <c r="D35" s="8"/>
      <c r="E35" s="8"/>
    </row>
    <row r="36" spans="2:18" x14ac:dyDescent="0.2">
      <c r="B36" s="3" t="s">
        <v>23</v>
      </c>
      <c r="C36" s="6"/>
      <c r="D36" s="8">
        <v>-104</v>
      </c>
      <c r="E36" s="8">
        <v>-64</v>
      </c>
      <c r="F36" s="8">
        <v>-133</v>
      </c>
      <c r="G36" s="8">
        <v>-195</v>
      </c>
      <c r="H36" s="8">
        <v>-212</v>
      </c>
      <c r="J36" s="9">
        <f>+E36-D36</f>
        <v>40</v>
      </c>
      <c r="K36" s="9">
        <f t="shared" ref="K36" si="51">+F36-E36</f>
        <v>-69</v>
      </c>
      <c r="L36" s="9">
        <f t="shared" ref="L36" si="52">+G36-F36</f>
        <v>-62</v>
      </c>
      <c r="M36" s="9">
        <f t="shared" ref="M36" si="53">+H36-G36</f>
        <v>-17</v>
      </c>
      <c r="O36" s="81">
        <f t="shared" ref="O36" si="54">+J36/D36</f>
        <v>-0.38461538461538464</v>
      </c>
      <c r="P36" s="81">
        <f t="shared" ref="P36" si="55">+K36/E36</f>
        <v>1.078125</v>
      </c>
      <c r="Q36" s="81">
        <f t="shared" ref="Q36" si="56">+L36/F36</f>
        <v>0.46616541353383456</v>
      </c>
      <c r="R36" s="81">
        <f t="shared" ref="R36" si="57">+M36/G36</f>
        <v>8.7179487179487175E-2</v>
      </c>
    </row>
    <row r="37" spans="2:18" x14ac:dyDescent="0.2">
      <c r="B37" s="3"/>
      <c r="C37" s="6"/>
      <c r="D37" s="8"/>
      <c r="E37" s="8"/>
      <c r="G37" s="8"/>
    </row>
    <row r="38" spans="2:18" ht="12.6" thickBot="1" x14ac:dyDescent="0.3">
      <c r="B38" s="18" t="s">
        <v>74</v>
      </c>
      <c r="C38" s="19"/>
      <c r="D38" s="20">
        <f>+D33+D36</f>
        <v>915</v>
      </c>
      <c r="E38" s="20">
        <f t="shared" ref="E38:H38" si="58">+E33+E36</f>
        <v>585</v>
      </c>
      <c r="F38" s="20">
        <f>+F33+F36</f>
        <v>1223</v>
      </c>
      <c r="G38" s="20">
        <f t="shared" si="58"/>
        <v>1761</v>
      </c>
      <c r="H38" s="20">
        <f t="shared" si="58"/>
        <v>1892</v>
      </c>
      <c r="J38" s="150">
        <f>+E38-D38</f>
        <v>-330</v>
      </c>
      <c r="K38" s="150">
        <f t="shared" ref="K38" si="59">+F38-E38</f>
        <v>638</v>
      </c>
      <c r="L38" s="150">
        <f t="shared" ref="L38" si="60">+G38-F38</f>
        <v>538</v>
      </c>
      <c r="M38" s="150">
        <f t="shared" ref="M38" si="61">+H38-G38</f>
        <v>131</v>
      </c>
      <c r="O38" s="145">
        <f t="shared" ref="O38" si="62">+J38/D38</f>
        <v>-0.36065573770491804</v>
      </c>
      <c r="P38" s="145">
        <f t="shared" ref="P38" si="63">+K38/E38</f>
        <v>1.0905982905982905</v>
      </c>
      <c r="Q38" s="145">
        <f t="shared" ref="Q38" si="64">+L38/F38</f>
        <v>0.43990188062142271</v>
      </c>
      <c r="R38" s="145">
        <f t="shared" ref="R38" si="65">+M38/G38</f>
        <v>7.4389551391254971E-2</v>
      </c>
    </row>
    <row r="39" spans="2:18" x14ac:dyDescent="0.2">
      <c r="B39" s="159" t="s">
        <v>599</v>
      </c>
      <c r="C39" s="160"/>
      <c r="D39" s="161">
        <f>+D38/D14</f>
        <v>0.10371797778281569</v>
      </c>
      <c r="E39" s="161">
        <f t="shared" ref="E39:H39" si="66">+E38/E14</f>
        <v>6.5686054345385131E-2</v>
      </c>
      <c r="F39" s="161">
        <f t="shared" si="66"/>
        <v>0.10038578346876796</v>
      </c>
      <c r="G39" s="161">
        <f t="shared" si="66"/>
        <v>9.9032729726689916E-2</v>
      </c>
      <c r="H39" s="161">
        <f t="shared" si="66"/>
        <v>0.12219854033456048</v>
      </c>
    </row>
    <row r="40" spans="2:18" ht="12" x14ac:dyDescent="0.2">
      <c r="B40" s="3"/>
      <c r="C40" s="6"/>
      <c r="D40" s="10"/>
      <c r="E40" s="10"/>
    </row>
    <row r="41" spans="2:18" ht="12" x14ac:dyDescent="0.2">
      <c r="B41" s="3"/>
      <c r="C41" s="6"/>
      <c r="D41" s="10"/>
      <c r="E41" s="10"/>
    </row>
    <row r="42" spans="2:18" ht="12" x14ac:dyDescent="0.2">
      <c r="B42" s="3"/>
      <c r="C42" s="6"/>
      <c r="D42" s="10"/>
      <c r="E42" s="10"/>
    </row>
    <row r="43" spans="2:18" ht="12" x14ac:dyDescent="0.2">
      <c r="B43" s="3"/>
      <c r="C43" s="6"/>
      <c r="D43" s="10"/>
      <c r="E43" s="10"/>
    </row>
    <row r="44" spans="2:18" ht="12" x14ac:dyDescent="0.2">
      <c r="B44" s="3"/>
      <c r="C44" s="6"/>
      <c r="D44" s="10"/>
      <c r="E44" s="10"/>
    </row>
    <row r="45" spans="2:18" ht="12" x14ac:dyDescent="0.2">
      <c r="B45" s="3"/>
      <c r="C45" s="6"/>
      <c r="D45" s="10"/>
      <c r="E45" s="10"/>
    </row>
    <row r="46" spans="2:18" ht="12" x14ac:dyDescent="0.2">
      <c r="B46" s="3"/>
      <c r="C46" s="6"/>
      <c r="D46" s="10"/>
      <c r="E46" s="10"/>
    </row>
    <row r="47" spans="2:18" ht="12" x14ac:dyDescent="0.2">
      <c r="B47" s="3"/>
      <c r="C47" s="6"/>
      <c r="D47" s="10"/>
      <c r="E47" s="10"/>
    </row>
    <row r="48" spans="2:18" ht="12" x14ac:dyDescent="0.2">
      <c r="B48" s="3"/>
      <c r="C48" s="6"/>
      <c r="D48" s="10"/>
      <c r="E48" s="10"/>
    </row>
  </sheetData>
  <mergeCells count="2">
    <mergeCell ref="D7:H7"/>
    <mergeCell ref="J7:R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AB49"/>
  <sheetViews>
    <sheetView showGridLines="0" zoomScale="90" zoomScaleNormal="90" workbookViewId="0"/>
  </sheetViews>
  <sheetFormatPr defaultColWidth="8.88671875" defaultRowHeight="11.4" x14ac:dyDescent="0.2"/>
  <cols>
    <col min="1" max="1" width="2.77734375" style="2" customWidth="1"/>
    <col min="2" max="2" width="31.77734375" style="2" bestFit="1" customWidth="1"/>
    <col min="3" max="3" width="24.44140625" style="2" customWidth="1"/>
    <col min="4" max="4" width="2.77734375" style="13" customWidth="1"/>
    <col min="5" max="5" width="8.88671875" style="9" customWidth="1"/>
    <col min="6" max="6" width="2.77734375" style="13" customWidth="1"/>
    <col min="7" max="7" width="7.21875" style="2" customWidth="1"/>
    <col min="8" max="8" width="2.77734375" style="2" customWidth="1"/>
    <col min="9" max="9" width="8.44140625" style="2" customWidth="1"/>
    <col min="10" max="10" width="2.77734375" style="2" customWidth="1"/>
    <col min="11" max="11" width="7.21875" style="2" customWidth="1"/>
    <col min="12" max="12" width="2.77734375" style="2" customWidth="1"/>
    <col min="13" max="13" width="8.44140625" style="2" customWidth="1"/>
    <col min="14" max="14" width="2.77734375" style="2" customWidth="1"/>
    <col min="15" max="15" width="7.21875" style="2" customWidth="1"/>
    <col min="16" max="16" width="2.77734375" style="2" customWidth="1"/>
    <col min="17" max="17" width="8.44140625" style="2" customWidth="1"/>
    <col min="18" max="18" width="2.77734375" style="2" customWidth="1"/>
    <col min="19" max="19" width="7.21875" style="2" customWidth="1"/>
    <col min="20" max="20" width="2.77734375" style="2" customWidth="1"/>
    <col min="21" max="21" width="8.44140625" style="2" customWidth="1"/>
    <col min="22" max="22" width="2.77734375" style="2" customWidth="1"/>
    <col min="23" max="23" width="6.5546875" style="2" bestFit="1" customWidth="1"/>
    <col min="24" max="25" width="2.77734375" style="2" customWidth="1"/>
    <col min="26" max="26" width="37.109375" style="2" customWidth="1"/>
    <col min="27" max="16384" width="8.88671875" style="2"/>
  </cols>
  <sheetData>
    <row r="3" spans="2:28" s="51" customFormat="1" ht="12" x14ac:dyDescent="0.3">
      <c r="B3" s="211" t="s">
        <v>76</v>
      </c>
      <c r="C3" s="213"/>
      <c r="D3" s="49"/>
      <c r="E3" s="211">
        <v>2019</v>
      </c>
      <c r="F3" s="212"/>
      <c r="G3" s="213"/>
      <c r="H3" s="49"/>
      <c r="I3" s="211">
        <v>2020</v>
      </c>
      <c r="J3" s="212"/>
      <c r="K3" s="213"/>
      <c r="L3" s="49"/>
      <c r="M3" s="211">
        <v>2021</v>
      </c>
      <c r="N3" s="212"/>
      <c r="O3" s="213"/>
      <c r="P3" s="49"/>
      <c r="Q3" s="211">
        <v>2022</v>
      </c>
      <c r="R3" s="212"/>
      <c r="S3" s="213"/>
      <c r="T3" s="49"/>
      <c r="U3" s="211">
        <v>2023</v>
      </c>
      <c r="V3" s="212"/>
      <c r="W3" s="213"/>
      <c r="X3" s="49"/>
      <c r="Y3" s="49"/>
      <c r="Z3" s="50" t="s">
        <v>84</v>
      </c>
      <c r="AB3" s="72"/>
    </row>
    <row r="5" spans="2:28" ht="12" customHeight="1" x14ac:dyDescent="0.25">
      <c r="B5" s="218" t="s">
        <v>27</v>
      </c>
      <c r="C5" s="29" t="s">
        <v>26</v>
      </c>
      <c r="E5" s="31">
        <f>+'P&amp;L'!D14</f>
        <v>8822</v>
      </c>
      <c r="F5" s="209" t="s">
        <v>29</v>
      </c>
      <c r="G5" s="41">
        <f>E5/E6</f>
        <v>9.2668067226890756</v>
      </c>
      <c r="I5" s="31">
        <f>+'P&amp;L'!E14</f>
        <v>8906</v>
      </c>
      <c r="J5" s="209" t="s">
        <v>29</v>
      </c>
      <c r="K5" s="41">
        <f>I5/I6</f>
        <v>8.4297207761476578</v>
      </c>
      <c r="M5" s="31">
        <f>+'P&amp;L'!F14</f>
        <v>12183</v>
      </c>
      <c r="N5" s="209" t="s">
        <v>29</v>
      </c>
      <c r="O5" s="41">
        <f>M5/M6</f>
        <v>12.207414829659319</v>
      </c>
      <c r="Q5" s="31">
        <f>+'P&amp;L'!G14</f>
        <v>17782</v>
      </c>
      <c r="R5" s="209"/>
      <c r="S5" s="41">
        <f>Q5/Q6</f>
        <v>15.52335224792667</v>
      </c>
      <c r="U5" s="31">
        <f>+'P&amp;L'!H14</f>
        <v>15483</v>
      </c>
      <c r="V5" s="209" t="s">
        <v>29</v>
      </c>
      <c r="W5" s="41">
        <f>U5/U6</f>
        <v>11.490166975881262</v>
      </c>
      <c r="Z5" s="214" t="s">
        <v>146</v>
      </c>
    </row>
    <row r="6" spans="2:28" x14ac:dyDescent="0.2">
      <c r="B6" s="219"/>
      <c r="C6" s="30" t="s">
        <v>28</v>
      </c>
      <c r="E6" s="34">
        <f>+BS!D21</f>
        <v>952</v>
      </c>
      <c r="F6" s="210"/>
      <c r="G6" s="35"/>
      <c r="I6" s="34">
        <f>+AVERAGE(BS!D21:E21)</f>
        <v>1056.5</v>
      </c>
      <c r="J6" s="210"/>
      <c r="K6" s="35"/>
      <c r="M6" s="34">
        <f>+AVERAGE(BS!E21:F21)</f>
        <v>998</v>
      </c>
      <c r="N6" s="210"/>
      <c r="O6" s="35"/>
      <c r="Q6" s="34">
        <f>+AVERAGE(BS!F21:G21)</f>
        <v>1145.5</v>
      </c>
      <c r="R6" s="210"/>
      <c r="S6" s="35"/>
      <c r="U6" s="34">
        <f>+AVERAGE(BS!G21:H21)</f>
        <v>1347.5</v>
      </c>
      <c r="V6" s="210"/>
      <c r="W6" s="35"/>
      <c r="Z6" s="215"/>
    </row>
    <row r="7" spans="2:28" x14ac:dyDescent="0.2">
      <c r="I7" s="9"/>
      <c r="J7" s="13"/>
      <c r="M7" s="9"/>
      <c r="N7" s="13"/>
      <c r="Q7" s="9"/>
      <c r="R7" s="13"/>
      <c r="U7" s="9"/>
      <c r="V7" s="13"/>
    </row>
    <row r="8" spans="2:28" x14ac:dyDescent="0.2">
      <c r="I8" s="9"/>
      <c r="J8" s="13"/>
      <c r="M8" s="9"/>
      <c r="N8" s="13"/>
      <c r="Q8" s="9"/>
      <c r="R8" s="13"/>
      <c r="U8" s="9"/>
      <c r="V8" s="13"/>
    </row>
    <row r="9" spans="2:28" ht="12" customHeight="1" x14ac:dyDescent="0.25">
      <c r="B9" s="218" t="s">
        <v>86</v>
      </c>
      <c r="C9" s="29">
        <v>365</v>
      </c>
      <c r="E9" s="44">
        <v>365</v>
      </c>
      <c r="F9" s="209" t="s">
        <v>29</v>
      </c>
      <c r="G9" s="41">
        <f>E9/E10</f>
        <v>39.387893901609615</v>
      </c>
      <c r="I9" s="44">
        <v>365</v>
      </c>
      <c r="J9" s="209" t="s">
        <v>29</v>
      </c>
      <c r="K9" s="41">
        <f>I9/I10</f>
        <v>43.299180327868854</v>
      </c>
      <c r="M9" s="44">
        <v>365</v>
      </c>
      <c r="N9" s="209" t="s">
        <v>29</v>
      </c>
      <c r="O9" s="41">
        <f>M9/M10</f>
        <v>29.89986046129853</v>
      </c>
      <c r="Q9" s="44">
        <v>365</v>
      </c>
      <c r="R9" s="209" t="s">
        <v>29</v>
      </c>
      <c r="S9" s="41">
        <f>Q9/Q10</f>
        <v>23.512962546395229</v>
      </c>
      <c r="U9" s="44">
        <v>365</v>
      </c>
      <c r="V9" s="209" t="s">
        <v>29</v>
      </c>
      <c r="W9" s="41">
        <f>U9/U10</f>
        <v>31.766292062261833</v>
      </c>
      <c r="Z9" s="214" t="s">
        <v>128</v>
      </c>
    </row>
    <row r="10" spans="2:28" x14ac:dyDescent="0.2">
      <c r="B10" s="219"/>
      <c r="C10" s="30" t="s">
        <v>30</v>
      </c>
      <c r="E10" s="45">
        <f>G5</f>
        <v>9.2668067226890756</v>
      </c>
      <c r="F10" s="210"/>
      <c r="G10" s="35"/>
      <c r="I10" s="45">
        <f>K5</f>
        <v>8.4297207761476578</v>
      </c>
      <c r="J10" s="210"/>
      <c r="K10" s="35"/>
      <c r="M10" s="45">
        <f>O5</f>
        <v>12.207414829659319</v>
      </c>
      <c r="N10" s="210"/>
      <c r="O10" s="35"/>
      <c r="Q10" s="45">
        <f>S5</f>
        <v>15.52335224792667</v>
      </c>
      <c r="R10" s="210"/>
      <c r="S10" s="35"/>
      <c r="U10" s="45">
        <f>W5</f>
        <v>11.490166975881262</v>
      </c>
      <c r="V10" s="210"/>
      <c r="W10" s="35"/>
      <c r="Z10" s="215"/>
    </row>
    <row r="11" spans="2:28" x14ac:dyDescent="0.2">
      <c r="I11" s="9"/>
      <c r="J11" s="13"/>
      <c r="M11" s="9"/>
      <c r="N11" s="13"/>
      <c r="Q11" s="9"/>
      <c r="R11" s="13"/>
      <c r="U11" s="9"/>
      <c r="V11" s="13"/>
    </row>
    <row r="12" spans="2:28" x14ac:dyDescent="0.2">
      <c r="I12" s="9"/>
      <c r="J12" s="13"/>
      <c r="M12" s="9"/>
      <c r="N12" s="13"/>
      <c r="Q12" s="9"/>
      <c r="R12" s="13"/>
      <c r="U12" s="9"/>
      <c r="V12" s="13"/>
    </row>
    <row r="13" spans="2:28" ht="12" customHeight="1" x14ac:dyDescent="0.25">
      <c r="B13" s="218" t="s">
        <v>85</v>
      </c>
      <c r="C13" s="29" t="s">
        <v>31</v>
      </c>
      <c r="E13" s="31">
        <f>+-'P&amp;L'!D16</f>
        <v>6823</v>
      </c>
      <c r="F13" s="209" t="s">
        <v>29</v>
      </c>
      <c r="G13" s="164">
        <f>E13/E14</f>
        <v>2.1104237550262912</v>
      </c>
      <c r="I13" s="31">
        <f>+-'P&amp;L'!E16</f>
        <v>7312</v>
      </c>
      <c r="J13" s="209" t="s">
        <v>29</v>
      </c>
      <c r="K13" s="164">
        <f>I13/I14</f>
        <v>2.2648288678953072</v>
      </c>
      <c r="M13" s="31">
        <f>+-'P&amp;L'!F16</f>
        <v>9758</v>
      </c>
      <c r="N13" s="209" t="s">
        <v>29</v>
      </c>
      <c r="O13" s="164">
        <f>M13/M14</f>
        <v>2.2296355535245058</v>
      </c>
      <c r="Q13" s="31">
        <f>+-'P&amp;L'!G16</f>
        <v>14476</v>
      </c>
      <c r="R13" s="209" t="s">
        <v>29</v>
      </c>
      <c r="S13" s="164">
        <f>Q13/Q14</f>
        <v>2.4392956441149214</v>
      </c>
      <c r="U13" s="31">
        <f>+-'P&amp;L'!H16</f>
        <v>11996</v>
      </c>
      <c r="V13" s="209" t="s">
        <v>29</v>
      </c>
      <c r="W13" s="164">
        <f>U13/U14</f>
        <v>1.9912025894265084</v>
      </c>
      <c r="Z13" s="214" t="s">
        <v>147</v>
      </c>
    </row>
    <row r="14" spans="2:28" x14ac:dyDescent="0.2">
      <c r="B14" s="219"/>
      <c r="C14" s="30" t="s">
        <v>32</v>
      </c>
      <c r="E14" s="34">
        <f>+AVERAGE(BS!D20)</f>
        <v>3233</v>
      </c>
      <c r="F14" s="210"/>
      <c r="G14" s="35"/>
      <c r="I14" s="34">
        <f>+AVERAGE(BS!D20:E20)</f>
        <v>3228.5</v>
      </c>
      <c r="J14" s="210"/>
      <c r="K14" s="35"/>
      <c r="M14" s="34">
        <f>+AVERAGE(BS!E20:F20)</f>
        <v>4376.5</v>
      </c>
      <c r="N14" s="210"/>
      <c r="O14" s="35"/>
      <c r="Q14" s="34">
        <f>+AVERAGE(BS!F20:G20)</f>
        <v>5934.5</v>
      </c>
      <c r="R14" s="210"/>
      <c r="S14" s="35"/>
      <c r="U14" s="34">
        <f>+AVERAGE(BS!G20:H20)</f>
        <v>6024.5</v>
      </c>
      <c r="V14" s="210"/>
      <c r="W14" s="35"/>
      <c r="Z14" s="215"/>
    </row>
    <row r="15" spans="2:28" x14ac:dyDescent="0.2">
      <c r="I15" s="9"/>
      <c r="J15" s="13"/>
      <c r="M15" s="9"/>
      <c r="N15" s="13"/>
      <c r="Q15" s="9"/>
      <c r="R15" s="13"/>
      <c r="U15" s="9"/>
      <c r="V15" s="13"/>
    </row>
    <row r="16" spans="2:28" x14ac:dyDescent="0.2">
      <c r="I16" s="9"/>
      <c r="J16" s="13"/>
      <c r="M16" s="9"/>
      <c r="N16" s="13"/>
      <c r="Q16" s="9"/>
      <c r="R16" s="13"/>
      <c r="U16" s="9"/>
      <c r="V16" s="13"/>
    </row>
    <row r="17" spans="2:27" ht="12" x14ac:dyDescent="0.25">
      <c r="B17" s="218" t="s">
        <v>33</v>
      </c>
      <c r="C17" s="29">
        <v>365</v>
      </c>
      <c r="E17" s="44">
        <v>365</v>
      </c>
      <c r="F17" s="209" t="s">
        <v>29</v>
      </c>
      <c r="G17" s="165">
        <f>E17/E18</f>
        <v>172.95104792613222</v>
      </c>
      <c r="I17" s="44">
        <v>365</v>
      </c>
      <c r="J17" s="209" t="s">
        <v>29</v>
      </c>
      <c r="K17" s="165">
        <f>I17/I18</f>
        <v>161.16007932166303</v>
      </c>
      <c r="M17" s="44">
        <v>365</v>
      </c>
      <c r="N17" s="209" t="s">
        <v>29</v>
      </c>
      <c r="O17" s="165">
        <f>M17/M18</f>
        <v>163.70388399262146</v>
      </c>
      <c r="Q17" s="44">
        <v>365</v>
      </c>
      <c r="R17" s="209" t="s">
        <v>29</v>
      </c>
      <c r="S17" s="165">
        <f>Q17/Q18</f>
        <v>149.63335866261397</v>
      </c>
      <c r="U17" s="44">
        <v>365</v>
      </c>
      <c r="V17" s="209" t="s">
        <v>29</v>
      </c>
      <c r="W17" s="165">
        <f>U17/U18</f>
        <v>183.30631043681228</v>
      </c>
      <c r="Z17" s="214" t="s">
        <v>90</v>
      </c>
    </row>
    <row r="18" spans="2:27" ht="11.4" customHeight="1" x14ac:dyDescent="0.2">
      <c r="B18" s="219"/>
      <c r="C18" s="30" t="s">
        <v>34</v>
      </c>
      <c r="E18" s="43">
        <f>G13</f>
        <v>2.1104237550262912</v>
      </c>
      <c r="F18" s="210"/>
      <c r="G18" s="35"/>
      <c r="I18" s="43">
        <f>K13</f>
        <v>2.2648288678953072</v>
      </c>
      <c r="J18" s="210"/>
      <c r="K18" s="35"/>
      <c r="M18" s="43">
        <f>O13</f>
        <v>2.2296355535245058</v>
      </c>
      <c r="N18" s="210"/>
      <c r="O18" s="35"/>
      <c r="Q18" s="43">
        <f>S13</f>
        <v>2.4392956441149214</v>
      </c>
      <c r="R18" s="210"/>
      <c r="S18" s="35"/>
      <c r="U18" s="43">
        <f>W13</f>
        <v>1.9912025894265084</v>
      </c>
      <c r="V18" s="210"/>
      <c r="W18" s="35"/>
      <c r="Z18" s="215"/>
    </row>
    <row r="19" spans="2:27" x14ac:dyDescent="0.2">
      <c r="I19" s="9"/>
      <c r="J19" s="13"/>
      <c r="M19" s="9"/>
      <c r="N19" s="13"/>
      <c r="Q19" s="9"/>
      <c r="R19" s="13"/>
      <c r="U19" s="9"/>
      <c r="V19" s="13"/>
    </row>
    <row r="20" spans="2:27" x14ac:dyDescent="0.2">
      <c r="I20" s="9"/>
      <c r="J20" s="13"/>
      <c r="M20" s="9"/>
      <c r="N20" s="13"/>
      <c r="Q20" s="9"/>
      <c r="R20" s="13"/>
      <c r="U20" s="9"/>
      <c r="V20" s="13"/>
    </row>
    <row r="21" spans="2:27" ht="12" customHeight="1" x14ac:dyDescent="0.25">
      <c r="B21" s="218" t="s">
        <v>35</v>
      </c>
      <c r="C21" s="29" t="s">
        <v>36</v>
      </c>
      <c r="E21" s="31">
        <f>+BS!D20+(-'P&amp;L'!D16)</f>
        <v>10056</v>
      </c>
      <c r="F21" s="209" t="s">
        <v>29</v>
      </c>
      <c r="G21" s="164">
        <f>E21/E22</f>
        <v>9.4157303370786511</v>
      </c>
      <c r="I21" s="31">
        <f>+BS!E20-BS!D20+(-'P&amp;L'!E16)</f>
        <v>7303</v>
      </c>
      <c r="J21" s="209" t="s">
        <v>29</v>
      </c>
      <c r="K21" s="164">
        <f>I21/I22</f>
        <v>5.583333333333333</v>
      </c>
      <c r="M21" s="31">
        <f>+BS!F20-BS!E20+(-'P&amp;L'!F16)</f>
        <v>12063</v>
      </c>
      <c r="N21" s="209" t="s">
        <v>29</v>
      </c>
      <c r="O21" s="164">
        <f>M21/M22</f>
        <v>4.950954237635953</v>
      </c>
      <c r="Q21" s="31">
        <f>+BS!G20-BS!F20+(-'P&amp;L'!G16)</f>
        <v>15287</v>
      </c>
      <c r="R21" s="209" t="s">
        <v>29</v>
      </c>
      <c r="S21" s="164">
        <f>Q21/Q22</f>
        <v>5.0170659665244504</v>
      </c>
      <c r="U21" s="31">
        <f>+BS!H20-BS!G20+(-'P&amp;L'!H16)</f>
        <v>11365</v>
      </c>
      <c r="V21" s="209" t="s">
        <v>29</v>
      </c>
      <c r="W21" s="164">
        <f>U21/U22</f>
        <v>5.3033131124591693</v>
      </c>
      <c r="Z21" s="214" t="s">
        <v>148</v>
      </c>
      <c r="AA21" s="2" t="s">
        <v>96</v>
      </c>
    </row>
    <row r="22" spans="2:27" x14ac:dyDescent="0.2">
      <c r="B22" s="219"/>
      <c r="C22" s="30" t="s">
        <v>37</v>
      </c>
      <c r="E22" s="34">
        <f>+AVERAGE(BS!D47)</f>
        <v>1068</v>
      </c>
      <c r="F22" s="210"/>
      <c r="G22" s="35"/>
      <c r="I22" s="34">
        <f>+AVERAGE(BS!D47:E47)</f>
        <v>1308</v>
      </c>
      <c r="J22" s="210"/>
      <c r="K22" s="35"/>
      <c r="M22" s="34">
        <f>+AVERAGE(BS!E47:F47)</f>
        <v>2436.5</v>
      </c>
      <c r="N22" s="210"/>
      <c r="O22" s="35"/>
      <c r="Q22" s="34">
        <f>+AVERAGE(BS!F47:G47)</f>
        <v>3047</v>
      </c>
      <c r="R22" s="210"/>
      <c r="S22" s="35"/>
      <c r="U22" s="34">
        <f>+AVERAGE(BS!G47:H47)</f>
        <v>2143</v>
      </c>
      <c r="V22" s="210"/>
      <c r="W22" s="35"/>
      <c r="Z22" s="215"/>
    </row>
    <row r="23" spans="2:27" x14ac:dyDescent="0.2">
      <c r="I23" s="9"/>
      <c r="J23" s="13"/>
      <c r="M23" s="9"/>
      <c r="N23" s="13"/>
      <c r="Q23" s="9"/>
      <c r="R23" s="13"/>
      <c r="U23" s="9"/>
      <c r="V23" s="13"/>
    </row>
    <row r="24" spans="2:27" x14ac:dyDescent="0.2">
      <c r="I24" s="9"/>
      <c r="J24" s="13"/>
      <c r="M24" s="9"/>
      <c r="N24" s="13"/>
      <c r="Q24" s="9"/>
      <c r="R24" s="13"/>
      <c r="U24" s="9"/>
      <c r="V24" s="13"/>
    </row>
    <row r="25" spans="2:27" ht="12" customHeight="1" x14ac:dyDescent="0.25">
      <c r="B25" s="218" t="s">
        <v>89</v>
      </c>
      <c r="C25" s="29">
        <v>365</v>
      </c>
      <c r="E25" s="44">
        <v>365</v>
      </c>
      <c r="F25" s="209" t="s">
        <v>29</v>
      </c>
      <c r="G25" s="165">
        <f>E25/E26</f>
        <v>38.764916467780431</v>
      </c>
      <c r="I25" s="44">
        <v>365</v>
      </c>
      <c r="J25" s="209" t="s">
        <v>29</v>
      </c>
      <c r="K25" s="165">
        <f>I25/I26</f>
        <v>65.373134328358219</v>
      </c>
      <c r="M25" s="44">
        <v>365</v>
      </c>
      <c r="N25" s="209" t="s">
        <v>29</v>
      </c>
      <c r="O25" s="165">
        <f>M25/M26</f>
        <v>73.72316173422864</v>
      </c>
      <c r="Q25" s="44">
        <v>365</v>
      </c>
      <c r="R25" s="209" t="s">
        <v>29</v>
      </c>
      <c r="S25" s="165">
        <f>Q25/Q26</f>
        <v>72.751684437757575</v>
      </c>
      <c r="U25" s="44">
        <v>365</v>
      </c>
      <c r="V25" s="209" t="s">
        <v>29</v>
      </c>
      <c r="W25" s="165">
        <f>U25/U26</f>
        <v>68.82490101187858</v>
      </c>
      <c r="Z25" s="216" t="s">
        <v>129</v>
      </c>
    </row>
    <row r="26" spans="2:27" x14ac:dyDescent="0.2">
      <c r="B26" s="219"/>
      <c r="C26" s="30" t="s">
        <v>171</v>
      </c>
      <c r="E26" s="43">
        <f>G21</f>
        <v>9.4157303370786511</v>
      </c>
      <c r="F26" s="210"/>
      <c r="G26" s="35"/>
      <c r="I26" s="43">
        <f>K21</f>
        <v>5.583333333333333</v>
      </c>
      <c r="J26" s="210"/>
      <c r="K26" s="35"/>
      <c r="M26" s="43">
        <f>O21</f>
        <v>4.950954237635953</v>
      </c>
      <c r="N26" s="210"/>
      <c r="O26" s="35"/>
      <c r="Q26" s="43">
        <f>S21</f>
        <v>5.0170659665244504</v>
      </c>
      <c r="R26" s="210"/>
      <c r="S26" s="35"/>
      <c r="U26" s="43">
        <f>W21</f>
        <v>5.3033131124591693</v>
      </c>
      <c r="V26" s="210"/>
      <c r="W26" s="35"/>
      <c r="Z26" s="217"/>
    </row>
    <row r="27" spans="2:27" x14ac:dyDescent="0.2">
      <c r="I27" s="9"/>
      <c r="J27" s="13"/>
      <c r="M27" s="9"/>
      <c r="N27" s="13"/>
      <c r="Q27" s="9"/>
      <c r="R27" s="13"/>
      <c r="U27" s="9"/>
      <c r="V27" s="13"/>
    </row>
    <row r="28" spans="2:27" x14ac:dyDescent="0.2">
      <c r="I28" s="9"/>
      <c r="J28" s="13"/>
      <c r="M28" s="9"/>
      <c r="N28" s="13"/>
      <c r="Q28" s="9"/>
      <c r="R28" s="13"/>
      <c r="U28" s="9"/>
      <c r="V28" s="13"/>
    </row>
    <row r="29" spans="2:27" ht="12" x14ac:dyDescent="0.25">
      <c r="B29" s="218" t="s">
        <v>91</v>
      </c>
      <c r="C29" s="29" t="s">
        <v>38</v>
      </c>
      <c r="E29" s="31">
        <f>+'P&amp;L'!D14</f>
        <v>8822</v>
      </c>
      <c r="F29" s="209" t="s">
        <v>29</v>
      </c>
      <c r="G29" s="164">
        <f>E29/E30</f>
        <v>2.3142707240293809</v>
      </c>
      <c r="I29" s="31">
        <f>+'P&amp;L'!E14</f>
        <v>8906</v>
      </c>
      <c r="J29" s="209" t="s">
        <v>29</v>
      </c>
      <c r="K29" s="164">
        <f>I29/I30</f>
        <v>2.327149203031095</v>
      </c>
      <c r="M29" s="31">
        <f>+'P&amp;L'!F14</f>
        <v>12183</v>
      </c>
      <c r="N29" s="209" t="s">
        <v>29</v>
      </c>
      <c r="O29" s="164">
        <f>M29/M30</f>
        <v>2.5466137123745818</v>
      </c>
      <c r="Q29" s="31">
        <f>+'P&amp;L'!G14</f>
        <v>17782</v>
      </c>
      <c r="R29" s="209" t="s">
        <v>29</v>
      </c>
      <c r="S29" s="164">
        <f>Q29/Q30</f>
        <v>3.2286881525192919</v>
      </c>
      <c r="U29" s="31">
        <f>+'P&amp;L'!H14</f>
        <v>15483</v>
      </c>
      <c r="V29" s="209" t="s">
        <v>29</v>
      </c>
      <c r="W29" s="33">
        <f>U29/U30</f>
        <v>2.9737827715355807</v>
      </c>
      <c r="Z29" s="214" t="s">
        <v>149</v>
      </c>
    </row>
    <row r="30" spans="2:27" x14ac:dyDescent="0.2">
      <c r="B30" s="219"/>
      <c r="C30" s="30" t="s">
        <v>40</v>
      </c>
      <c r="E30" s="34">
        <f>+BS!D12</f>
        <v>3812</v>
      </c>
      <c r="F30" s="210"/>
      <c r="G30" s="35"/>
      <c r="I30" s="34">
        <f>+AVERAGE(BS!D12:E12)</f>
        <v>3827</v>
      </c>
      <c r="J30" s="210"/>
      <c r="K30" s="35"/>
      <c r="M30" s="34">
        <f>+AVERAGE(BS!E12:F12)</f>
        <v>4784</v>
      </c>
      <c r="N30" s="210"/>
      <c r="O30" s="35"/>
      <c r="Q30" s="34">
        <f>+AVERAGE(BS!F12:G12)</f>
        <v>5507.5</v>
      </c>
      <c r="R30" s="210"/>
      <c r="S30" s="35"/>
      <c r="U30" s="34">
        <f>+AVERAGE(BS!G12:H12)</f>
        <v>5206.5</v>
      </c>
      <c r="V30" s="210"/>
      <c r="W30" s="35"/>
      <c r="Z30" s="215"/>
    </row>
    <row r="31" spans="2:27" x14ac:dyDescent="0.2">
      <c r="I31" s="9"/>
      <c r="J31" s="13"/>
      <c r="M31" s="9"/>
      <c r="N31" s="13"/>
      <c r="Q31" s="9"/>
      <c r="R31" s="13"/>
      <c r="U31" s="9"/>
      <c r="V31" s="13"/>
    </row>
    <row r="32" spans="2:27" x14ac:dyDescent="0.2">
      <c r="I32" s="9"/>
      <c r="J32" s="13"/>
      <c r="M32" s="9"/>
      <c r="N32" s="13"/>
      <c r="Q32" s="9"/>
      <c r="R32" s="13"/>
      <c r="U32" s="9"/>
      <c r="V32" s="13"/>
    </row>
    <row r="33" spans="2:26" ht="11.4" customHeight="1" x14ac:dyDescent="0.25">
      <c r="B33" s="218" t="s">
        <v>92</v>
      </c>
      <c r="C33" s="29" t="s">
        <v>38</v>
      </c>
      <c r="E33" s="31">
        <f>+'P&amp;L'!D14</f>
        <v>8822</v>
      </c>
      <c r="F33" s="209" t="s">
        <v>29</v>
      </c>
      <c r="G33" s="164">
        <f>E33/E34</f>
        <v>2.6500450585761488</v>
      </c>
      <c r="I33" s="31">
        <f>+'P&amp;L'!E14</f>
        <v>8906</v>
      </c>
      <c r="J33" s="209" t="s">
        <v>29</v>
      </c>
      <c r="K33" s="164">
        <f>I33/I34</f>
        <v>2.6561288398449152</v>
      </c>
      <c r="M33" s="31">
        <f>+'P&amp;L'!F14</f>
        <v>12183</v>
      </c>
      <c r="N33" s="209" t="s">
        <v>29</v>
      </c>
      <c r="O33" s="164">
        <f>M33/M34</f>
        <v>3.7700758161844345</v>
      </c>
      <c r="Q33" s="31">
        <f>+'P&amp;L'!G14</f>
        <v>17782</v>
      </c>
      <c r="R33" s="209" t="s">
        <v>29</v>
      </c>
      <c r="S33" s="164">
        <f>Q33/Q34</f>
        <v>4.5653401797175865</v>
      </c>
      <c r="U33" s="31">
        <f>+'P&amp;L'!H14</f>
        <v>15483</v>
      </c>
      <c r="V33" s="209" t="s">
        <v>29</v>
      </c>
      <c r="W33" s="164">
        <f>U33/U34</f>
        <v>2.6639710942876809</v>
      </c>
      <c r="Z33" s="214" t="s">
        <v>150</v>
      </c>
    </row>
    <row r="34" spans="2:26" x14ac:dyDescent="0.2">
      <c r="B34" s="219"/>
      <c r="C34" s="30" t="s">
        <v>41</v>
      </c>
      <c r="E34" s="34">
        <f>+AVERAGE(BS!D26)-AVERAGE(BS!D50)</f>
        <v>3329</v>
      </c>
      <c r="F34" s="210"/>
      <c r="G34" s="35"/>
      <c r="I34" s="34">
        <f>+AVERAGE(BS!D26:E26)-AVERAGE(BS!D50:E50)</f>
        <v>3353</v>
      </c>
      <c r="J34" s="210"/>
      <c r="K34" s="35"/>
      <c r="M34" s="34">
        <f>+AVERAGE(BS!E26:F26)-AVERAGE(BS!E50:F50)</f>
        <v>3231.5</v>
      </c>
      <c r="N34" s="210"/>
      <c r="O34" s="35"/>
      <c r="Q34" s="34">
        <f>+AVERAGE(BS!F26:G26)-AVERAGE(BS!F50:G50)</f>
        <v>3895</v>
      </c>
      <c r="R34" s="210"/>
      <c r="S34" s="35"/>
      <c r="U34" s="34">
        <f>+AVERAGE(BS!G26:H26)-AVERAGE(BS!G50:H50)</f>
        <v>5812</v>
      </c>
      <c r="V34" s="210"/>
      <c r="W34" s="35"/>
      <c r="Z34" s="215"/>
    </row>
    <row r="35" spans="2:26" ht="12" x14ac:dyDescent="0.2">
      <c r="B35" s="46"/>
      <c r="C35" s="13"/>
      <c r="I35" s="9"/>
      <c r="J35" s="13"/>
      <c r="M35" s="9"/>
      <c r="N35" s="13"/>
      <c r="Q35" s="9"/>
      <c r="R35" s="13"/>
      <c r="U35" s="9"/>
      <c r="V35" s="13"/>
    </row>
    <row r="36" spans="2:26" x14ac:dyDescent="0.2">
      <c r="I36" s="9"/>
      <c r="J36" s="13"/>
      <c r="M36" s="9"/>
      <c r="N36" s="13"/>
      <c r="Q36" s="9"/>
      <c r="R36" s="13"/>
      <c r="U36" s="9"/>
      <c r="V36" s="13"/>
    </row>
    <row r="37" spans="2:26" ht="12" customHeight="1" x14ac:dyDescent="0.25">
      <c r="B37" s="218" t="s">
        <v>93</v>
      </c>
      <c r="C37" s="29" t="s">
        <v>38</v>
      </c>
      <c r="E37" s="31">
        <f>+'P&amp;L'!D14</f>
        <v>8822</v>
      </c>
      <c r="F37" s="209" t="s">
        <v>29</v>
      </c>
      <c r="G37" s="164">
        <f>E37/E38</f>
        <v>1.0360540223135644</v>
      </c>
      <c r="I37" s="31">
        <f>+'P&amp;L'!E14</f>
        <v>8906</v>
      </c>
      <c r="J37" s="209" t="s">
        <v>29</v>
      </c>
      <c r="K37" s="164">
        <f>I37/I38</f>
        <v>0.99887842081650968</v>
      </c>
      <c r="M37" s="31">
        <f>+'P&amp;L'!F14</f>
        <v>12183</v>
      </c>
      <c r="N37" s="209" t="s">
        <v>29</v>
      </c>
      <c r="O37" s="164">
        <f>M37/M38</f>
        <v>1.0834148510449089</v>
      </c>
      <c r="Q37" s="31">
        <f>'P&amp;L'!G14</f>
        <v>17782</v>
      </c>
      <c r="R37" s="209" t="s">
        <v>29</v>
      </c>
      <c r="S37" s="164">
        <f>Q37/Q38</f>
        <v>1.5813250333481548</v>
      </c>
      <c r="U37" s="31">
        <f>+'P&amp;L'!H14</f>
        <v>15483</v>
      </c>
      <c r="V37" s="209" t="s">
        <v>29</v>
      </c>
      <c r="W37" s="164">
        <f>U37/U38</f>
        <v>1.1104496880154917</v>
      </c>
      <c r="Z37" s="214" t="s">
        <v>151</v>
      </c>
    </row>
    <row r="38" spans="2:26" x14ac:dyDescent="0.2">
      <c r="B38" s="219"/>
      <c r="C38" s="30" t="s">
        <v>39</v>
      </c>
      <c r="E38" s="34">
        <f>+BS!D27</f>
        <v>8515</v>
      </c>
      <c r="F38" s="210"/>
      <c r="G38" s="35"/>
      <c r="I38" s="34">
        <f>+AVERAGE(BS!D27:E27)</f>
        <v>8916</v>
      </c>
      <c r="J38" s="210"/>
      <c r="K38" s="35"/>
      <c r="M38" s="34">
        <f>+AVERAGE(BS!E27:F27)</f>
        <v>11245</v>
      </c>
      <c r="N38" s="210"/>
      <c r="O38" s="35"/>
      <c r="Q38" s="34">
        <f>+AVERAGE(BS!E27:F27)</f>
        <v>11245</v>
      </c>
      <c r="R38" s="210"/>
      <c r="S38" s="35"/>
      <c r="U38" s="34">
        <f>+AVERAGE(BS!G27:H27)</f>
        <v>13943</v>
      </c>
      <c r="V38" s="210"/>
      <c r="W38" s="35"/>
      <c r="Z38" s="215"/>
    </row>
    <row r="39" spans="2:26" x14ac:dyDescent="0.2">
      <c r="I39" s="9"/>
      <c r="J39" s="13"/>
      <c r="M39" s="9"/>
      <c r="N39" s="13"/>
      <c r="Q39" s="9"/>
      <c r="R39" s="13"/>
      <c r="U39" s="9"/>
      <c r="V39" s="13"/>
    </row>
    <row r="40" spans="2:26" x14ac:dyDescent="0.2">
      <c r="I40" s="9"/>
      <c r="J40" s="13"/>
      <c r="M40" s="9"/>
      <c r="N40" s="13"/>
      <c r="Q40" s="9"/>
      <c r="R40" s="13"/>
      <c r="U40" s="9"/>
      <c r="V40" s="13"/>
    </row>
    <row r="41" spans="2:26" ht="12" customHeight="1" x14ac:dyDescent="0.25">
      <c r="B41" s="36" t="s">
        <v>94</v>
      </c>
      <c r="C41" s="37" t="s">
        <v>87</v>
      </c>
      <c r="D41" s="2"/>
      <c r="E41" s="167">
        <f>G9</f>
        <v>39.387893901609615</v>
      </c>
      <c r="F41" s="32" t="s">
        <v>29</v>
      </c>
      <c r="G41" s="165">
        <f>E41+E43-E45</f>
        <v>173.57402535996141</v>
      </c>
      <c r="I41" s="167">
        <f>K9</f>
        <v>43.299180327868854</v>
      </c>
      <c r="J41" s="32" t="s">
        <v>29</v>
      </c>
      <c r="K41" s="165">
        <f>I41+I43-I45</f>
        <v>139.08612532117365</v>
      </c>
      <c r="M41" s="167">
        <f>O9</f>
        <v>29.89986046129853</v>
      </c>
      <c r="N41" s="32" t="s">
        <v>29</v>
      </c>
      <c r="O41" s="165">
        <f>M41+M43-M45</f>
        <v>119.88058271969136</v>
      </c>
      <c r="Q41" s="167">
        <f>S9</f>
        <v>23.512962546395229</v>
      </c>
      <c r="R41" s="32" t="s">
        <v>29</v>
      </c>
      <c r="S41" s="165">
        <f>Q41+Q43-Q45</f>
        <v>100.39463677125164</v>
      </c>
      <c r="U41" s="167">
        <f>W9</f>
        <v>31.766292062261833</v>
      </c>
      <c r="V41" s="32" t="s">
        <v>29</v>
      </c>
      <c r="W41" s="165">
        <f>U41+U43-U45</f>
        <v>146.24770148719554</v>
      </c>
      <c r="Z41" s="214" t="s">
        <v>130</v>
      </c>
    </row>
    <row r="42" spans="2:26" x14ac:dyDescent="0.2">
      <c r="B42" s="38"/>
      <c r="C42" s="39"/>
      <c r="D42" s="2"/>
      <c r="E42" s="42" t="s">
        <v>51</v>
      </c>
      <c r="F42" s="2"/>
      <c r="G42" s="39"/>
      <c r="I42" s="42" t="s">
        <v>51</v>
      </c>
      <c r="K42" s="39"/>
      <c r="M42" s="42" t="s">
        <v>51</v>
      </c>
      <c r="O42" s="39"/>
      <c r="Q42" s="42" t="s">
        <v>51</v>
      </c>
      <c r="S42" s="39"/>
      <c r="U42" s="42" t="s">
        <v>51</v>
      </c>
      <c r="W42" s="39"/>
      <c r="Z42" s="220"/>
    </row>
    <row r="43" spans="2:26" x14ac:dyDescent="0.2">
      <c r="B43" s="38"/>
      <c r="C43" s="39" t="s">
        <v>75</v>
      </c>
      <c r="D43" s="2"/>
      <c r="E43" s="166">
        <f>G17</f>
        <v>172.95104792613222</v>
      </c>
      <c r="F43" s="2"/>
      <c r="G43" s="39"/>
      <c r="I43" s="166">
        <f>K17</f>
        <v>161.16007932166303</v>
      </c>
      <c r="K43" s="39"/>
      <c r="M43" s="166">
        <f>O17</f>
        <v>163.70388399262146</v>
      </c>
      <c r="O43" s="39"/>
      <c r="Q43" s="166">
        <f>S17</f>
        <v>149.63335866261397</v>
      </c>
      <c r="S43" s="39"/>
      <c r="U43" s="166">
        <f>W17</f>
        <v>183.30631043681228</v>
      </c>
      <c r="W43" s="39"/>
      <c r="Z43" s="220"/>
    </row>
    <row r="44" spans="2:26" x14ac:dyDescent="0.2">
      <c r="B44" s="38"/>
      <c r="C44" s="39"/>
      <c r="E44" s="42" t="s">
        <v>7</v>
      </c>
      <c r="G44" s="39"/>
      <c r="I44" s="42" t="s">
        <v>7</v>
      </c>
      <c r="J44" s="13"/>
      <c r="K44" s="39"/>
      <c r="M44" s="42" t="s">
        <v>7</v>
      </c>
      <c r="N44" s="13"/>
      <c r="O44" s="39"/>
      <c r="Q44" s="42" t="s">
        <v>7</v>
      </c>
      <c r="R44" s="13"/>
      <c r="S44" s="39"/>
      <c r="U44" s="42" t="s">
        <v>7</v>
      </c>
      <c r="V44" s="13"/>
      <c r="W44" s="39"/>
      <c r="Z44" s="220"/>
    </row>
    <row r="45" spans="2:26" x14ac:dyDescent="0.2">
      <c r="B45" s="40"/>
      <c r="C45" s="35" t="s">
        <v>88</v>
      </c>
      <c r="E45" s="168">
        <f>G25</f>
        <v>38.764916467780431</v>
      </c>
      <c r="F45" s="12"/>
      <c r="G45" s="35"/>
      <c r="I45" s="168">
        <f>K25</f>
        <v>65.373134328358219</v>
      </c>
      <c r="J45" s="12"/>
      <c r="K45" s="35"/>
      <c r="M45" s="168">
        <f>O25</f>
        <v>73.72316173422864</v>
      </c>
      <c r="N45" s="12"/>
      <c r="O45" s="35"/>
      <c r="Q45" s="168">
        <f>S25</f>
        <v>72.751684437757575</v>
      </c>
      <c r="R45" s="12"/>
      <c r="S45" s="35"/>
      <c r="U45" s="168">
        <f>W25</f>
        <v>68.82490101187858</v>
      </c>
      <c r="V45" s="12"/>
      <c r="W45" s="35"/>
      <c r="Z45" s="215"/>
    </row>
    <row r="46" spans="2:26" x14ac:dyDescent="0.2">
      <c r="E46" s="13"/>
      <c r="K46" s="13"/>
      <c r="O46" s="13"/>
      <c r="S46" s="13"/>
      <c r="W46" s="13"/>
    </row>
    <row r="48" spans="2:26" ht="11.4" customHeight="1" x14ac:dyDescent="0.25">
      <c r="B48" s="218" t="s">
        <v>95</v>
      </c>
      <c r="C48" s="29" t="s">
        <v>38</v>
      </c>
      <c r="E48" s="31">
        <f>'P&amp;L'!D14</f>
        <v>8822</v>
      </c>
      <c r="F48" s="209" t="s">
        <v>29</v>
      </c>
      <c r="G48" s="164">
        <f>E48/E49</f>
        <v>1.6874521805661822</v>
      </c>
      <c r="I48" s="31">
        <f>'P&amp;L'!E14</f>
        <v>8906</v>
      </c>
      <c r="J48" s="209" t="s">
        <v>29</v>
      </c>
      <c r="K48" s="164">
        <f>I48/I49</f>
        <v>1.6132596685082874</v>
      </c>
      <c r="M48" s="31">
        <f>+'P&amp;L'!F14</f>
        <v>12183</v>
      </c>
      <c r="N48" s="209" t="s">
        <v>29</v>
      </c>
      <c r="O48" s="164">
        <f>M48/M49</f>
        <v>1.8963343450852206</v>
      </c>
      <c r="Q48" s="31">
        <f>'P&amp;L'!G14</f>
        <v>17782</v>
      </c>
      <c r="R48" s="209" t="s">
        <v>29</v>
      </c>
      <c r="S48" s="164">
        <f>Q48/Q49</f>
        <v>2.2461946567296152</v>
      </c>
      <c r="U48" s="31">
        <f>+'P&amp;L'!H14</f>
        <v>15483</v>
      </c>
      <c r="V48" s="209" t="s">
        <v>29</v>
      </c>
      <c r="W48" s="164">
        <f>U48/U49</f>
        <v>1.5891409216873653</v>
      </c>
      <c r="Z48" s="214" t="s">
        <v>152</v>
      </c>
    </row>
    <row r="49" spans="2:26" x14ac:dyDescent="0.2">
      <c r="B49" s="219"/>
      <c r="C49" s="30" t="s">
        <v>59</v>
      </c>
      <c r="E49" s="34">
        <f>+AVERAGE(BS!D37)</f>
        <v>5228</v>
      </c>
      <c r="F49" s="210"/>
      <c r="G49" s="35"/>
      <c r="I49" s="34">
        <f>+AVERAGE(BS!D37:E37)</f>
        <v>5520.5</v>
      </c>
      <c r="J49" s="210"/>
      <c r="K49" s="35"/>
      <c r="M49" s="34">
        <f>+AVERAGE(BS!E37:F37)</f>
        <v>6424.5</v>
      </c>
      <c r="N49" s="210"/>
      <c r="O49" s="35"/>
      <c r="Q49" s="34">
        <f>+AVERAGE(BS!F37:G37)</f>
        <v>7916.5</v>
      </c>
      <c r="R49" s="210"/>
      <c r="S49" s="35"/>
      <c r="U49" s="34">
        <f>+AVERAGE(BS!G37:H37)</f>
        <v>9743</v>
      </c>
      <c r="V49" s="210"/>
      <c r="W49" s="35"/>
      <c r="Z49" s="215"/>
    </row>
  </sheetData>
  <mergeCells count="77"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  <mergeCell ref="F29:F30"/>
    <mergeCell ref="F25:F26"/>
    <mergeCell ref="F21:F22"/>
    <mergeCell ref="F17:F18"/>
    <mergeCell ref="B37:B38"/>
    <mergeCell ref="B48:B49"/>
    <mergeCell ref="Z33:Z34"/>
    <mergeCell ref="Z37:Z38"/>
    <mergeCell ref="B3:C3"/>
    <mergeCell ref="E3:G3"/>
    <mergeCell ref="I3:K3"/>
    <mergeCell ref="Z5:Z6"/>
    <mergeCell ref="B5:B6"/>
    <mergeCell ref="B29:B30"/>
    <mergeCell ref="B33:B34"/>
    <mergeCell ref="B9:B10"/>
    <mergeCell ref="B17:B18"/>
    <mergeCell ref="B25:B26"/>
    <mergeCell ref="B13:B14"/>
    <mergeCell ref="B21:B22"/>
    <mergeCell ref="Z41:Z45"/>
    <mergeCell ref="Z48:Z49"/>
    <mergeCell ref="Z9:Z10"/>
    <mergeCell ref="Z25:Z26"/>
    <mergeCell ref="Z17:Z18"/>
    <mergeCell ref="Z21:Z22"/>
    <mergeCell ref="Z29:Z30"/>
    <mergeCell ref="Z13:Z14"/>
    <mergeCell ref="N29:N30"/>
    <mergeCell ref="N33:N34"/>
    <mergeCell ref="M3:O3"/>
    <mergeCell ref="N5:N6"/>
    <mergeCell ref="N9:N10"/>
    <mergeCell ref="N13:N14"/>
    <mergeCell ref="N37:N38"/>
    <mergeCell ref="N48:N49"/>
    <mergeCell ref="Q3:S3"/>
    <mergeCell ref="R5:R6"/>
    <mergeCell ref="R9:R10"/>
    <mergeCell ref="R13:R14"/>
    <mergeCell ref="R17:R18"/>
    <mergeCell ref="R21:R22"/>
    <mergeCell ref="R25:R26"/>
    <mergeCell ref="R29:R30"/>
    <mergeCell ref="R33:R34"/>
    <mergeCell ref="R37:R38"/>
    <mergeCell ref="R48:R49"/>
    <mergeCell ref="N17:N18"/>
    <mergeCell ref="N21:N22"/>
    <mergeCell ref="N25:N26"/>
    <mergeCell ref="U3:W3"/>
    <mergeCell ref="V5:V6"/>
    <mergeCell ref="V9:V10"/>
    <mergeCell ref="V13:V14"/>
    <mergeCell ref="V17:V18"/>
    <mergeCell ref="V48:V49"/>
    <mergeCell ref="V21:V22"/>
    <mergeCell ref="V25:V26"/>
    <mergeCell ref="V29:V30"/>
    <mergeCell ref="V33:V34"/>
    <mergeCell ref="V37:V38"/>
  </mergeCells>
  <pageMargins left="0.7" right="0.7" top="0.75" bottom="0.75" header="0.3" footer="0.3"/>
  <pageSetup paperSize="9" orientation="portrait" r:id="rId1"/>
  <ignoredErrors>
    <ignoredError sqref="I6 M6 Q6 U6 I14 M14 Q14 U14 I22 M22 Q22 U22 M30 I30 U30 Q3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2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</vt:lpstr>
      <vt:lpstr>AFS Reconciliation --&gt;</vt:lpstr>
      <vt:lpstr>CHOE</vt:lpstr>
      <vt:lpstr>TB</vt:lpstr>
      <vt:lpstr>BS Pivot</vt:lpstr>
      <vt:lpstr>Finance Analisys --&gt;</vt:lpstr>
      <vt:lpstr>BS</vt:lpstr>
      <vt:lpstr>P&amp;L</vt:lpstr>
      <vt:lpstr>Activity ratios</vt:lpstr>
      <vt:lpstr>Liquidity ratios</vt:lpstr>
      <vt:lpstr>Solvency ratios</vt:lpstr>
      <vt:lpstr>Profitability ratios</vt:lpstr>
      <vt:lpstr>Summary of performance</vt:lpstr>
      <vt:lpstr>Forecast --&gt;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Borislav Baltov</dc:creator>
  <cp:lastModifiedBy>user</cp:lastModifiedBy>
  <dcterms:created xsi:type="dcterms:W3CDTF">2020-03-25T09:21:18Z</dcterms:created>
  <dcterms:modified xsi:type="dcterms:W3CDTF">2024-07-21T05:51:29Z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</Properties>
</file>