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650" yWindow="15" windowWidth="12750" windowHeight="12300" activeTab="2"/>
  </bookViews>
  <sheets>
    <sheet name="填表说明" sheetId="1" r:id="rId1"/>
    <sheet name="单位营业额利润统计表 " sheetId="2" r:id="rId2"/>
    <sheet name="在建项目统计表 " sheetId="3" r:id="rId3"/>
    <sheet name="国家名称" sheetId="4" r:id="rId4"/>
    <sheet name="中国交建品牌项目" sheetId="5" r:id="rId5"/>
    <sheet name="1305" sheetId="6" state="hidden" r:id="rId6"/>
    <sheet name="1306" sheetId="7" state="hidden" r:id="rId7"/>
    <sheet name="1307" sheetId="8" state="hidden" r:id="rId8"/>
  </sheets>
  <externalReferences>
    <externalReference r:id="rId9"/>
  </externalReferences>
  <definedNames>
    <definedName name="_xlnm._FilterDatabase" localSheetId="5" hidden="1">'1305'!$A$1:$S$40</definedName>
    <definedName name="_xlnm._FilterDatabase" localSheetId="6" hidden="1">'1306'!$A$1:$U$45</definedName>
    <definedName name="_xlnm._FilterDatabase" localSheetId="7" hidden="1">'1307'!$A$1:$W$44</definedName>
    <definedName name="_xlnm._FilterDatabase" localSheetId="3" hidden="1">国家名称!$A$3:$B$212</definedName>
    <definedName name="_xlnm._FilterDatabase" localSheetId="2" hidden="1">'在建项目统计表 '!$A$4:$Y$84</definedName>
    <definedName name="_xlnm.Print_Area" localSheetId="2">'在建项目统计表 '!$A$1:$S$80</definedName>
    <definedName name="_xlnm.Print_Titles" localSheetId="2">'在建项目统计表 '!$2:5</definedName>
  </definedNames>
  <calcPr calcId="125725"/>
</workbook>
</file>

<file path=xl/calcChain.xml><?xml version="1.0" encoding="utf-8"?>
<calcChain xmlns="http://schemas.openxmlformats.org/spreadsheetml/2006/main">
  <c r="Q82" i="3"/>
  <c r="P82"/>
  <c r="O82"/>
  <c r="M82"/>
  <c r="K82"/>
  <c r="H82"/>
  <c r="L79"/>
  <c r="M79"/>
  <c r="N79"/>
  <c r="O79"/>
  <c r="P79"/>
  <c r="Q79"/>
  <c r="R79"/>
  <c r="K79"/>
  <c r="I79"/>
  <c r="J79"/>
  <c r="H79"/>
  <c r="Q84" l="1"/>
  <c r="I12" i="2"/>
  <c r="P84" i="3"/>
  <c r="H12" i="2"/>
  <c r="O84" i="3"/>
  <c r="M84"/>
  <c r="I5" i="2"/>
  <c r="K84" i="3"/>
  <c r="H5" i="2"/>
  <c r="H84" i="3"/>
  <c r="G12" i="2"/>
  <c r="G5"/>
  <c r="S79" i="3"/>
  <c r="N61" i="8"/>
  <c r="M61"/>
  <c r="L52"/>
  <c r="M52"/>
  <c r="L61"/>
  <c r="K61"/>
  <c r="J61"/>
  <c r="I61"/>
  <c r="N52"/>
  <c r="K52"/>
  <c r="J52"/>
  <c r="I52"/>
  <c r="O51"/>
  <c r="O50"/>
  <c r="O49"/>
  <c r="O48"/>
  <c r="Q45"/>
  <c r="P45"/>
  <c r="T40"/>
  <c r="S40"/>
  <c r="R40"/>
  <c r="Q40"/>
  <c r="P40"/>
  <c r="N40"/>
  <c r="L40"/>
  <c r="J40"/>
  <c r="I40"/>
  <c r="D40"/>
  <c r="M39"/>
  <c r="K39"/>
  <c r="K9"/>
  <c r="O15"/>
  <c r="O45" s="1"/>
  <c r="H15"/>
  <c r="H40" s="1"/>
  <c r="H43" s="1"/>
  <c r="W13"/>
  <c r="W11"/>
  <c r="M9"/>
  <c r="W5"/>
  <c r="W12" s="1"/>
  <c r="L62" i="7"/>
  <c r="I62"/>
  <c r="N60"/>
  <c r="M60"/>
  <c r="K60"/>
  <c r="J60"/>
  <c r="K59"/>
  <c r="K58"/>
  <c r="J59"/>
  <c r="J58"/>
  <c r="K53"/>
  <c r="J53"/>
  <c r="I53"/>
  <c r="N50"/>
  <c r="N59" s="1"/>
  <c r="M50"/>
  <c r="M59" s="1"/>
  <c r="L50"/>
  <c r="N49"/>
  <c r="N58" s="1"/>
  <c r="M49"/>
  <c r="M58" s="1"/>
  <c r="L49"/>
  <c r="Q46"/>
  <c r="P46"/>
  <c r="O46"/>
  <c r="H46"/>
  <c r="T40"/>
  <c r="S40"/>
  <c r="R40"/>
  <c r="Q40"/>
  <c r="P40"/>
  <c r="O40"/>
  <c r="O43" s="1"/>
  <c r="N40"/>
  <c r="L40"/>
  <c r="J40"/>
  <c r="I40"/>
  <c r="H40"/>
  <c r="H43" s="1"/>
  <c r="D40"/>
  <c r="M39"/>
  <c r="K39"/>
  <c r="M9"/>
  <c r="K9"/>
  <c r="P57" i="6"/>
  <c r="O57"/>
  <c r="N57"/>
  <c r="M57"/>
  <c r="L57"/>
  <c r="K57"/>
  <c r="M48"/>
  <c r="L48"/>
  <c r="K48"/>
  <c r="P45"/>
  <c r="O45"/>
  <c r="N45"/>
  <c r="N48" s="1"/>
  <c r="P44"/>
  <c r="P48" s="1"/>
  <c r="O44"/>
  <c r="N44"/>
  <c r="Q41"/>
  <c r="P41"/>
  <c r="O41"/>
  <c r="H41"/>
  <c r="S36"/>
  <c r="R36"/>
  <c r="Q36"/>
  <c r="P36"/>
  <c r="O36"/>
  <c r="N36"/>
  <c r="L36"/>
  <c r="J36"/>
  <c r="I36"/>
  <c r="H36"/>
  <c r="H39" s="1"/>
  <c r="D36"/>
  <c r="M35"/>
  <c r="K35"/>
  <c r="K8"/>
  <c r="M8"/>
  <c r="F40" i="5"/>
  <c r="D26"/>
  <c r="L12" i="2"/>
  <c r="T79" i="3"/>
  <c r="D79"/>
  <c r="D81" s="1"/>
  <c r="K12" i="2"/>
  <c r="J12"/>
  <c r="L5"/>
  <c r="K5"/>
  <c r="J5"/>
  <c r="N53" i="7"/>
  <c r="O45" l="1"/>
  <c r="K36" i="6"/>
  <c r="J62" i="7"/>
  <c r="K40" i="8"/>
  <c r="K46" i="7"/>
  <c r="L53"/>
  <c r="K45" i="8"/>
  <c r="H45"/>
  <c r="K62" i="7"/>
  <c r="H83" i="3"/>
  <c r="D5" i="2" s="1"/>
  <c r="A5" s="1"/>
  <c r="O52" i="8"/>
  <c r="M40"/>
  <c r="K41" i="6"/>
  <c r="M36"/>
  <c r="M40" i="7"/>
  <c r="M83" i="3"/>
  <c r="F5" i="2" s="1"/>
  <c r="C5" s="1"/>
  <c r="Q83" i="3"/>
  <c r="F12" i="2" s="1"/>
  <c r="C12" s="1"/>
  <c r="M53" i="7"/>
  <c r="M46"/>
  <c r="M41" i="6"/>
  <c r="O48"/>
  <c r="K40" i="7"/>
  <c r="N62"/>
  <c r="O40" i="8"/>
  <c r="O44" s="1"/>
  <c r="M45"/>
  <c r="P83" i="3"/>
  <c r="E12" i="2" s="1"/>
  <c r="B12" s="1"/>
  <c r="O83" i="3"/>
  <c r="D12" i="2" s="1"/>
  <c r="A12" s="1"/>
  <c r="K83" i="3"/>
  <c r="E5" i="2" s="1"/>
  <c r="B5" s="1"/>
  <c r="M62" i="7"/>
</calcChain>
</file>

<file path=xl/comments1.xml><?xml version="1.0" encoding="utf-8"?>
<comments xmlns="http://schemas.openxmlformats.org/spreadsheetml/2006/main">
  <authors>
    <author>lenovo</author>
    <author>hp</author>
    <author>肖锐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8379.15</t>
        </r>
      </text>
    </comment>
    <comment ref="D21" authorId="1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扣税后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 xml:space="preserve">1488.032 </t>
        </r>
        <r>
          <rPr>
            <sz val="9"/>
            <color indexed="81"/>
            <rFont val="宋体"/>
            <family val="3"/>
            <charset val="134"/>
          </rPr>
          <t>后签订附加合同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 xml:space="preserve">
2875.21 </t>
        </r>
        <r>
          <rPr>
            <sz val="9"/>
            <color indexed="81"/>
            <rFont val="宋体"/>
            <family val="3"/>
            <charset val="134"/>
          </rPr>
          <t>后签订附加合同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212.35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b/>
            <sz val="9"/>
            <color indexed="81"/>
            <rFont val="宋体"/>
            <family val="3"/>
            <charset val="134"/>
          </rPr>
          <t>原来是</t>
        </r>
        <r>
          <rPr>
            <b/>
            <sz val="9"/>
            <color indexed="81"/>
            <rFont val="Tahoma"/>
            <family val="2"/>
          </rPr>
          <t>10880.90</t>
        </r>
        <r>
          <rPr>
            <b/>
            <sz val="9"/>
            <color indexed="81"/>
            <rFont val="宋体"/>
            <family val="3"/>
            <charset val="134"/>
          </rPr>
          <t>万美元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5823.90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4139.87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773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8926.95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原来是</t>
        </r>
        <r>
          <rPr>
            <sz val="9"/>
            <color indexed="81"/>
            <rFont val="Tahoma"/>
            <family val="2"/>
          </rPr>
          <t>526.51</t>
        </r>
        <r>
          <rPr>
            <sz val="9"/>
            <color indexed="81"/>
            <rFont val="宋体"/>
            <family val="3"/>
            <charset val="134"/>
          </rPr>
          <t>万美元</t>
        </r>
      </text>
    </comment>
    <comment ref="I78" authorId="2">
      <text>
        <r>
          <rPr>
            <sz val="9"/>
            <color indexed="81"/>
            <rFont val="宋体"/>
            <family val="3"/>
            <charset val="134"/>
          </rPr>
          <t>吉布提DMP站场项目（不含税）</t>
        </r>
      </text>
    </comment>
  </commentList>
</comments>
</file>

<file path=xl/comments2.xml><?xml version="1.0" encoding="utf-8"?>
<comments xmlns="http://schemas.openxmlformats.org/spreadsheetml/2006/main">
  <authors>
    <author>liyan</author>
    <author>hewh</author>
  </authors>
  <commentList>
    <comment ref="F4" authorId="0">
      <text>
        <r>
          <rPr>
            <sz val="9"/>
            <color indexed="81"/>
            <rFont val="宋体"/>
            <family val="3"/>
            <charset val="134"/>
          </rPr>
          <t>liyan:两次延期后，最终合同竣工时间为2013年1月10日，实际交工日期为2013年1月7日</t>
        </r>
      </text>
    </comment>
    <comment ref="F8" authorId="0">
      <text>
        <r>
          <rPr>
            <sz val="9"/>
            <color indexed="81"/>
            <rFont val="宋体"/>
            <family val="3"/>
            <charset val="134"/>
          </rPr>
          <t>liyan:延期4个月</t>
        </r>
      </text>
    </comment>
    <comment ref="G12" authorId="0">
      <text>
        <r>
          <rPr>
            <sz val="9"/>
            <color indexed="81"/>
            <rFont val="宋体"/>
            <family val="3"/>
            <charset val="134"/>
          </rPr>
          <t>liyan:
合同开工日期</t>
        </r>
      </text>
    </comment>
    <comment ref="D13" authorId="1">
      <text>
        <r>
          <rPr>
            <sz val="9"/>
            <color indexed="81"/>
            <rFont val="宋体"/>
            <family val="3"/>
            <charset val="134"/>
          </rPr>
          <t>hewh:
原合同额8090万美元，路桥提取合同额的18%，其中从预付款中先扣9%，其余的9%在每期计量中扣，扣足剩余的9%为止</t>
        </r>
      </text>
    </comment>
    <comment ref="G17" authorId="0">
      <text>
        <r>
          <rPr>
            <sz val="9"/>
            <color indexed="81"/>
            <rFont val="宋体"/>
            <family val="3"/>
            <charset val="134"/>
          </rPr>
          <t>liyan:
预计交工时间2013年2月25日</t>
        </r>
      </text>
    </comment>
  </commentList>
</comments>
</file>

<file path=xl/comments3.xml><?xml version="1.0" encoding="utf-8"?>
<comments xmlns="http://schemas.openxmlformats.org/spreadsheetml/2006/main">
  <authors>
    <author>liyan</author>
    <author>hewh</author>
    <author>微软用户</author>
  </authors>
  <commentList>
    <comment ref="F4" authorId="0">
      <text>
        <r>
          <rPr>
            <sz val="9"/>
            <color indexed="81"/>
            <rFont val="宋体"/>
            <family val="3"/>
            <charset val="134"/>
          </rPr>
          <t>liyan:两次延期后，最终合同竣工时间为2013年1月10日，实际交工日期为2013年1月7日</t>
        </r>
      </text>
    </comment>
    <comment ref="F9" authorId="0">
      <text>
        <r>
          <rPr>
            <sz val="9"/>
            <color indexed="81"/>
            <rFont val="宋体"/>
            <family val="3"/>
            <charset val="134"/>
          </rPr>
          <t>liyan:延期4个月</t>
        </r>
      </text>
    </comment>
    <comment ref="G13" authorId="0">
      <text>
        <r>
          <rPr>
            <sz val="9"/>
            <color indexed="81"/>
            <rFont val="宋体"/>
            <family val="3"/>
            <charset val="134"/>
          </rPr>
          <t>liyan:
合同开工日期</t>
        </r>
      </text>
    </comment>
    <comment ref="D14" authorId="1">
      <text>
        <r>
          <rPr>
            <sz val="9"/>
            <color indexed="81"/>
            <rFont val="宋体"/>
            <family val="3"/>
            <charset val="134"/>
          </rPr>
          <t>hewh:
原合同额8090万美元，路桥提取合同额的18%，其中从预付款中先扣9%，其余的9%在每期计量中扣，扣足剩余的9%为止</t>
        </r>
      </text>
    </comment>
    <comment ref="H15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  <comment ref="G18" authorId="0">
      <text>
        <r>
          <rPr>
            <sz val="9"/>
            <color indexed="81"/>
            <rFont val="宋体"/>
            <family val="3"/>
            <charset val="134"/>
          </rPr>
          <t>liyan:
预计交工时间2013年2月25日</t>
        </r>
      </text>
    </comment>
    <comment ref="H37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</commentList>
</comments>
</file>

<file path=xl/comments4.xml><?xml version="1.0" encoding="utf-8"?>
<comments xmlns="http://schemas.openxmlformats.org/spreadsheetml/2006/main">
  <authors>
    <author>liyan</author>
    <author>hewh</author>
    <author>微软用户</author>
  </authors>
  <commentList>
    <comment ref="F4" authorId="0">
      <text>
        <r>
          <rPr>
            <sz val="9"/>
            <color indexed="81"/>
            <rFont val="宋体"/>
            <family val="3"/>
            <charset val="134"/>
          </rPr>
          <t>liyan:两次延期后，最终合同竣工时间为2013年1月10日，实际交工日期为2013年1月7日</t>
        </r>
      </text>
    </comment>
    <comment ref="F9" authorId="0">
      <text>
        <r>
          <rPr>
            <sz val="9"/>
            <color indexed="81"/>
            <rFont val="宋体"/>
            <family val="3"/>
            <charset val="134"/>
          </rPr>
          <t>liyan:延期4个月</t>
        </r>
      </text>
    </comment>
    <comment ref="G13" authorId="0">
      <text>
        <r>
          <rPr>
            <sz val="9"/>
            <color indexed="81"/>
            <rFont val="宋体"/>
            <family val="3"/>
            <charset val="134"/>
          </rPr>
          <t>liyan:
合同开工日期</t>
        </r>
      </text>
    </comment>
    <comment ref="D14" authorId="1">
      <text>
        <r>
          <rPr>
            <sz val="9"/>
            <color indexed="81"/>
            <rFont val="宋体"/>
            <family val="3"/>
            <charset val="134"/>
          </rPr>
          <t>hewh:
原合同额8090万美元，路桥提取合同额的18%，其中从预付款中先扣9%，其余的9%在每期计量中扣，扣足剩余的9%为止</t>
        </r>
      </text>
    </comment>
    <comment ref="H15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  <comment ref="G18" authorId="0">
      <text>
        <r>
          <rPr>
            <sz val="9"/>
            <color indexed="81"/>
            <rFont val="宋体"/>
            <family val="3"/>
            <charset val="134"/>
          </rPr>
          <t>liyan:
预计交工时间2013年2月25日</t>
        </r>
      </text>
    </comment>
    <comment ref="H37" authorId="2">
      <text>
        <r>
          <rPr>
            <sz val="9"/>
            <color indexed="81"/>
            <rFont val="宋体"/>
            <family val="3"/>
            <charset val="134"/>
          </rPr>
          <t>微软用户:
建造合同调整~</t>
        </r>
      </text>
    </comment>
  </commentList>
</comments>
</file>

<file path=xl/sharedStrings.xml><?xml version="1.0" encoding="utf-8"?>
<sst xmlns="http://schemas.openxmlformats.org/spreadsheetml/2006/main" count="1377" uniqueCount="472">
  <si>
    <t>填表单位</t>
  </si>
  <si>
    <t>报送时间</t>
  </si>
  <si>
    <t>填表人</t>
  </si>
  <si>
    <t>负责人</t>
  </si>
  <si>
    <t>联系电话(手机/固定电话)</t>
  </si>
  <si>
    <t>电子邮件</t>
  </si>
  <si>
    <t>QQ号码</t>
  </si>
  <si>
    <t>一公局海外事业部</t>
  </si>
  <si>
    <t>周艳东</t>
  </si>
  <si>
    <t>施旗胜</t>
  </si>
  <si>
    <r>
      <rPr>
        <u/>
        <sz val="12"/>
        <color indexed="12"/>
        <rFont val="宋体"/>
        <family val="3"/>
        <charset val="134"/>
      </rPr>
      <t>z</t>
    </r>
    <r>
      <rPr>
        <u/>
        <sz val="12"/>
        <color indexed="12"/>
        <rFont val="宋体"/>
        <family val="3"/>
        <charset val="134"/>
      </rPr>
      <t>houyandong@fhec.cn</t>
    </r>
  </si>
  <si>
    <t>1.填表人姓名和联系信息请务必填写。  
2.请各单位填表人加入信息填报QQ交流群，QQ群号码：229264796
3.填报中有任何疑问问题，请随时联系：
姓名：陈智  电话：010-82016922  QQ：244279329  E-mail：chenzhi@ccccltd.cn</t>
  </si>
  <si>
    <t>单位营业额利润统计表</t>
  </si>
  <si>
    <t>在建项目统计表</t>
  </si>
  <si>
    <t>国家名称</t>
  </si>
  <si>
    <t>中国交建品牌项目</t>
  </si>
  <si>
    <t>返回主表</t>
  </si>
  <si>
    <t>营业额（万美元）
E=A+B+C+D</t>
  </si>
  <si>
    <t xml:space="preserve">"自身品牌"品牌完成营业额
A </t>
  </si>
  <si>
    <t>"中国交建"品牌完成营业额
B</t>
  </si>
  <si>
    <t>"中路公司"品牌完成营业额
C</t>
  </si>
  <si>
    <t>"中港公司"品牌完成营业额
D</t>
  </si>
  <si>
    <t>本月完成</t>
  </si>
  <si>
    <t>本季度累计</t>
  </si>
  <si>
    <t>本年累计</t>
  </si>
  <si>
    <t>利润总额（万美元）
E=A+B+C+D</t>
  </si>
  <si>
    <t>"自身品牌"品牌完成利润
A</t>
  </si>
  <si>
    <t>"中国交建"品牌完成利润
B</t>
  </si>
  <si>
    <t>"中路公司"品牌完成利润
C</t>
  </si>
  <si>
    <t>"中港公司"品牌完成利润
D</t>
  </si>
  <si>
    <t xml:space="preserve">填表说明：
1.本表主要是为了统计各单位在不同品牌下月度营业额完成情况。
2.本表中的数据请与报中交预算考核部数据匹配一致。
3.请按月更新填报日期。
</t>
  </si>
  <si>
    <t>序号</t>
  </si>
  <si>
    <t>项目名称</t>
  </si>
  <si>
    <t>国家</t>
  </si>
  <si>
    <r>
      <rPr>
        <sz val="10"/>
        <color indexed="8"/>
        <rFont val="宋体"/>
        <family val="3"/>
        <charset val="134"/>
      </rPr>
      <t xml:space="preserve">合同额
</t>
    </r>
    <r>
      <rPr>
        <b/>
        <sz val="10"/>
        <color indexed="10"/>
        <rFont val="宋体"/>
        <family val="3"/>
        <charset val="134"/>
      </rPr>
      <t>(万美元)</t>
    </r>
  </si>
  <si>
    <t>签约品牌</t>
  </si>
  <si>
    <r>
      <rPr>
        <sz val="10"/>
        <color indexed="8"/>
        <rFont val="宋体"/>
        <family val="3"/>
        <charset val="134"/>
      </rPr>
      <t xml:space="preserve">合同工期
</t>
    </r>
    <r>
      <rPr>
        <sz val="10"/>
        <color indexed="10"/>
        <rFont val="宋体"/>
        <family val="3"/>
        <charset val="134"/>
      </rPr>
      <t>(月)</t>
    </r>
  </si>
  <si>
    <t>开工日期</t>
  </si>
  <si>
    <t>营业额(万美元)</t>
  </si>
  <si>
    <r>
      <rPr>
        <sz val="10"/>
        <rFont val="宋体"/>
        <family val="3"/>
        <charset val="134"/>
      </rPr>
      <t>利润</t>
    </r>
    <r>
      <rPr>
        <b/>
        <sz val="10"/>
        <color indexed="10"/>
        <rFont val="宋体"/>
        <family val="3"/>
        <charset val="134"/>
      </rPr>
      <t>(万美元)</t>
    </r>
  </si>
  <si>
    <t>状态</t>
  </si>
  <si>
    <t>下月计划</t>
  </si>
  <si>
    <t>本季度
计划完成</t>
  </si>
  <si>
    <t>本季度
实际完成</t>
  </si>
  <si>
    <t>本年
计划完成</t>
  </si>
  <si>
    <t>本年
实际完成</t>
  </si>
  <si>
    <t>开工累计</t>
  </si>
  <si>
    <t>本季
累计利润</t>
  </si>
  <si>
    <t>本年
累计利润</t>
  </si>
  <si>
    <t>项目
累计利润</t>
  </si>
  <si>
    <t>加蓬欧旺-马科库道路整治工程（98公里）(加蓬OM项目)</t>
  </si>
  <si>
    <t>加蓬</t>
  </si>
  <si>
    <t>一局</t>
  </si>
  <si>
    <t>尼日尔</t>
  </si>
  <si>
    <t>新开工</t>
  </si>
  <si>
    <t>刚果金KA项目</t>
  </si>
  <si>
    <t>刚果（金）</t>
  </si>
  <si>
    <t>受支付影响</t>
  </si>
  <si>
    <t>半停工</t>
  </si>
  <si>
    <t>喀麦隆Bamenda-Batibo-Numba 道路整治工程（1标）(喀麦隆BN项目含附加合同)</t>
  </si>
  <si>
    <t>喀麦隆</t>
  </si>
  <si>
    <t>中交</t>
  </si>
  <si>
    <t>雅温得新马兰机场高速项目市外段（10.8公里）(西马兰机场高速项目)</t>
  </si>
  <si>
    <t>喀麦隆昆巴-芒非道路整治工程1标 （喀麦隆KM项目）</t>
  </si>
  <si>
    <t>喀麦隆项目及零星工程（雅温得1标）</t>
  </si>
  <si>
    <t>FEICOM大楼项目(喀麦隆FEICOM大楼项目)</t>
  </si>
  <si>
    <t>未开工</t>
  </si>
  <si>
    <t>雅温得水渠标</t>
  </si>
  <si>
    <t>喀麦隆杜阿拉项目（2015杜阿拉监狱标）</t>
  </si>
  <si>
    <t>乌干达Kampala-Entebbe 机场高速路设计施工总承包项目(乌干达KE项目)</t>
  </si>
  <si>
    <t>乌干达</t>
  </si>
  <si>
    <t>乌干达MOROTO至NAKAPIRIPIRITI道路升级项目(乌干达MN项目（分包路桥含附加合同）)</t>
  </si>
  <si>
    <t>中路</t>
  </si>
  <si>
    <t>乌干达KG道路升级项目（62KM）(乌干达KG项目)</t>
  </si>
  <si>
    <t>乌干达KK道路升级项目（59KM）(乌干达KK项目)</t>
  </si>
  <si>
    <t>乌干达KF项目</t>
  </si>
  <si>
    <t>乌干达恩德培市政项目（乌干达JEM市政项目）</t>
  </si>
  <si>
    <t>乌干达MASAKA市政项目（乌干达JEM市政项目）</t>
  </si>
  <si>
    <t>莫桑比克莫安巴税务局培训中心项目(莫桑比克税务局项目)</t>
  </si>
  <si>
    <t>莫桑比克</t>
  </si>
  <si>
    <t>南苏丹Rumbek银行大楼项目</t>
  </si>
  <si>
    <t>南苏丹</t>
  </si>
  <si>
    <t>乌干达恩德培机场扩建项目</t>
  </si>
  <si>
    <t>埃塞Injibara-Chagni-Pawi Junction 设计施工总承包项目(埃塞ICP项目)</t>
  </si>
  <si>
    <t>埃塞俄比亚</t>
  </si>
  <si>
    <t>埃塞DESSIE – KUTABER - TENTA JUNCTION旧路升级项目(埃塞德赛项目)</t>
  </si>
  <si>
    <t>埃塞糖厂路F6-F4设计施工总承包项目 （SF1项目）</t>
  </si>
  <si>
    <t>埃塞糖厂Omo-F6设计施工总承包项目 (SF2)</t>
  </si>
  <si>
    <t>埃塞Modjo桥设计施工总承包项目</t>
  </si>
  <si>
    <t>拉利贝拉项目(BS)</t>
  </si>
  <si>
    <t>埃塞俄比亚WM(沃尔迪亚-默克莱)铁路EPC/交钥匙项目(埃塞WM铁路标项目)</t>
  </si>
  <si>
    <t>埃塞亚的斯Lideta项目(埃塞Lideta项目)</t>
  </si>
  <si>
    <t>亚的斯其他零星工程（小区道路）</t>
  </si>
  <si>
    <t>埃塞AA连接线项目（外环线）</t>
  </si>
  <si>
    <t>亚的斯亚贝巴Bole国际机场航站楼扩建项目 （宝丽机场航站楼扩建项目）</t>
  </si>
  <si>
    <t>吉布提</t>
  </si>
  <si>
    <t>DB项目（亚第斯公司）</t>
  </si>
  <si>
    <t>科威特RA212项目</t>
  </si>
  <si>
    <t>科威特</t>
  </si>
  <si>
    <t>新开工项目（待开发）</t>
  </si>
  <si>
    <t>其他（办事处等）</t>
  </si>
  <si>
    <t>合计</t>
  </si>
  <si>
    <t>填表说明：  
1.C列"国家"，请统一按照表《国家名称》中的"国家"填写。暂时停工的项目，如利比亚项目、马里项目等，也请列入海外在建项目统计。
2.E列“签约品牌”，请填写：中交、中港、中路、振华(中交股份，中国港湾、中国路桥、振华重工)，如非上述四大品牌，请按实际签约单位名称或品牌填写。
3.F列“合同工期”，请注意单位为“月”，该列单元格格式请按范例样式，选用"数值"样式。
4.G列“开工日期”，该列单元格格式请按范例样式，选用"日期"样式，即："年/月/日"样式。
5.合同额、营业额、利润的填写单</t>
  </si>
  <si>
    <t>返回在建项目统计表</t>
  </si>
  <si>
    <t>洲际</t>
  </si>
  <si>
    <t>阿塞拜疆</t>
  </si>
  <si>
    <t>中亚</t>
  </si>
  <si>
    <t>格鲁吉亚</t>
  </si>
  <si>
    <t>亚美尼亚</t>
  </si>
  <si>
    <t>哈萨克斯坦</t>
  </si>
  <si>
    <t>吉尔吉斯斯坦</t>
  </si>
  <si>
    <t>塔吉克斯坦</t>
  </si>
  <si>
    <t>土库曼斯坦</t>
  </si>
  <si>
    <t>乌兹别克斯坦</t>
  </si>
  <si>
    <t>阿曼</t>
  </si>
  <si>
    <t>中东</t>
  </si>
  <si>
    <t>巴勒斯坦</t>
  </si>
  <si>
    <t>巴林</t>
  </si>
  <si>
    <t>卡塔尔</t>
  </si>
  <si>
    <t>黎巴嫩</t>
  </si>
  <si>
    <t>塞浦路斯</t>
  </si>
  <si>
    <t>沙特</t>
  </si>
  <si>
    <t>也门</t>
  </si>
  <si>
    <t>伊拉克</t>
  </si>
  <si>
    <t>约旦</t>
  </si>
  <si>
    <t>阿联酋</t>
  </si>
  <si>
    <t>叙利亚</t>
  </si>
  <si>
    <t>伊朗</t>
  </si>
  <si>
    <t>爱沙尼亚</t>
  </si>
  <si>
    <t>欧洲</t>
  </si>
  <si>
    <t>奥兰群岛</t>
  </si>
  <si>
    <t>冰岛</t>
  </si>
  <si>
    <t>丹麦</t>
  </si>
  <si>
    <t>法罗群岛</t>
  </si>
  <si>
    <t>芬兰</t>
  </si>
  <si>
    <t>拉脱维亚</t>
  </si>
  <si>
    <t>立陶宛</t>
  </si>
  <si>
    <t>挪威</t>
  </si>
  <si>
    <t>瑞典</t>
  </si>
  <si>
    <t>斯瓦尔巴德群岛</t>
  </si>
  <si>
    <t>阿尔巴尼亚</t>
  </si>
  <si>
    <t>白俄罗斯</t>
  </si>
  <si>
    <t>保加利亚</t>
  </si>
  <si>
    <t>波黑联邦</t>
  </si>
  <si>
    <t>波兰</t>
  </si>
  <si>
    <t>波斯尼亚和黑塞哥维那</t>
  </si>
  <si>
    <t>俄罗斯</t>
  </si>
  <si>
    <t>土耳其</t>
  </si>
  <si>
    <t>黑山</t>
  </si>
  <si>
    <t>捷克共和国</t>
  </si>
  <si>
    <t>科索沃</t>
  </si>
  <si>
    <t>克罗地亚</t>
  </si>
  <si>
    <t>罗马尼亚</t>
  </si>
  <si>
    <t>马其顿</t>
  </si>
  <si>
    <t>摩尔多瓦</t>
  </si>
  <si>
    <t>塞尔维亚</t>
  </si>
  <si>
    <t>塞族共和国</t>
  </si>
  <si>
    <t>斯洛伐克</t>
  </si>
  <si>
    <t>斯洛文尼亚</t>
  </si>
  <si>
    <t>乌克兰</t>
  </si>
  <si>
    <t>匈牙利</t>
  </si>
  <si>
    <t>安道尔</t>
  </si>
  <si>
    <t>梵蒂冈</t>
  </si>
  <si>
    <t>马耳他</t>
  </si>
  <si>
    <t>摩纳哥</t>
  </si>
  <si>
    <t>葡萄牙</t>
  </si>
  <si>
    <t>圣马力诺</t>
  </si>
  <si>
    <t>西班牙</t>
  </si>
  <si>
    <t>希腊</t>
  </si>
  <si>
    <t>意大利</t>
  </si>
  <si>
    <t>直布罗陀</t>
  </si>
  <si>
    <t>爱尔兰</t>
  </si>
  <si>
    <t>奥地利</t>
  </si>
  <si>
    <t>比利时</t>
  </si>
  <si>
    <t>德国</t>
  </si>
  <si>
    <t>法国</t>
  </si>
  <si>
    <t>荷兰</t>
  </si>
  <si>
    <t>列支敦士登</t>
  </si>
  <si>
    <t>卢森堡</t>
  </si>
  <si>
    <t>马恩岛</t>
  </si>
  <si>
    <t>瑞士</t>
  </si>
  <si>
    <t>英国</t>
  </si>
  <si>
    <t>泽西</t>
  </si>
  <si>
    <t>阿富汗</t>
  </si>
  <si>
    <t>南亚</t>
  </si>
  <si>
    <t>巴基斯坦</t>
  </si>
  <si>
    <t>不丹</t>
  </si>
  <si>
    <t>马尔代夫</t>
  </si>
  <si>
    <t>孟加拉</t>
  </si>
  <si>
    <t>尼泊尔</t>
  </si>
  <si>
    <t>斯里兰卡</t>
  </si>
  <si>
    <t>印度</t>
  </si>
  <si>
    <t>百慕大</t>
  </si>
  <si>
    <t>美洲</t>
  </si>
  <si>
    <t>格陵兰</t>
  </si>
  <si>
    <t>加拿大</t>
  </si>
  <si>
    <t>美国</t>
  </si>
  <si>
    <t>圣皮埃尔和密克隆</t>
  </si>
  <si>
    <t>阿鲁巴</t>
  </si>
  <si>
    <t>安圭拉</t>
  </si>
  <si>
    <t>安提瓜和巴布达</t>
  </si>
  <si>
    <t>巴巴多斯</t>
  </si>
  <si>
    <t>巴哈马</t>
  </si>
  <si>
    <t>波多黎各</t>
  </si>
  <si>
    <t>东加勒比地区</t>
  </si>
  <si>
    <t>多米尼克国</t>
  </si>
  <si>
    <t>格林纳达</t>
  </si>
  <si>
    <t>古巴</t>
  </si>
  <si>
    <t>瓜德罗普</t>
  </si>
  <si>
    <t>海地</t>
  </si>
  <si>
    <t>开曼群岛</t>
  </si>
  <si>
    <t>牙买加</t>
  </si>
  <si>
    <t>特立尼达和多巴哥</t>
  </si>
  <si>
    <t>多米尼亚</t>
  </si>
  <si>
    <t>阿根廷</t>
  </si>
  <si>
    <t>巴拉圭</t>
  </si>
  <si>
    <t>巴西</t>
  </si>
  <si>
    <t>玻利维亚</t>
  </si>
  <si>
    <t>厄瓜多尔</t>
  </si>
  <si>
    <t>圭亚那</t>
  </si>
  <si>
    <t>哥伦比亚</t>
  </si>
  <si>
    <t>圭那亚</t>
  </si>
  <si>
    <t>马尔维纳斯群岛</t>
  </si>
  <si>
    <t>秘鲁</t>
  </si>
  <si>
    <t>苏里南</t>
  </si>
  <si>
    <t>委内瑞拉</t>
  </si>
  <si>
    <t>乌拉圭</t>
  </si>
  <si>
    <t>智利</t>
  </si>
  <si>
    <t>巴拿马</t>
  </si>
  <si>
    <t>伯利兹</t>
  </si>
  <si>
    <t>哥斯达黎加</t>
  </si>
  <si>
    <t>洪都拉斯</t>
  </si>
  <si>
    <t>墨西哥</t>
  </si>
  <si>
    <t>尼加拉瓜</t>
  </si>
  <si>
    <t>萨尔瓦多</t>
  </si>
  <si>
    <t>危地马拉</t>
  </si>
  <si>
    <t>澳门</t>
  </si>
  <si>
    <t>港澳台</t>
  </si>
  <si>
    <t>台湾</t>
  </si>
  <si>
    <t>香港</t>
  </si>
  <si>
    <t>阿尔及利亚</t>
  </si>
  <si>
    <t>非洲</t>
  </si>
  <si>
    <t>埃及</t>
  </si>
  <si>
    <t>利比亚</t>
  </si>
  <si>
    <t>摩洛哥</t>
  </si>
  <si>
    <t>苏丹</t>
  </si>
  <si>
    <t>苏丹南</t>
  </si>
  <si>
    <t>突尼斯</t>
  </si>
  <si>
    <t>西撒哈拉</t>
  </si>
  <si>
    <t>布隆迪</t>
  </si>
  <si>
    <t>厄立特里亚</t>
  </si>
  <si>
    <t>科摩罗</t>
  </si>
  <si>
    <t>肯尼亚</t>
  </si>
  <si>
    <t>留尼汪</t>
  </si>
  <si>
    <t>卢旺达</t>
  </si>
  <si>
    <t>马达加斯加</t>
  </si>
  <si>
    <t>马拉维</t>
  </si>
  <si>
    <t>马约特</t>
  </si>
  <si>
    <t>毛里求斯</t>
  </si>
  <si>
    <t>塞舌尔</t>
  </si>
  <si>
    <t>索马里</t>
  </si>
  <si>
    <t>坦桑尼亚</t>
  </si>
  <si>
    <t>博茨瓦纳</t>
  </si>
  <si>
    <t>津巴布韦</t>
  </si>
  <si>
    <t>莱索托</t>
  </si>
  <si>
    <t>纳米比亚</t>
  </si>
  <si>
    <t>斯威士兰</t>
  </si>
  <si>
    <t>赞比亚</t>
  </si>
  <si>
    <t>南非</t>
  </si>
  <si>
    <t>贝宁</t>
  </si>
  <si>
    <t>布基纳法索</t>
  </si>
  <si>
    <t>多哥</t>
  </si>
  <si>
    <t>佛得角</t>
  </si>
  <si>
    <t>冈比亚</t>
  </si>
  <si>
    <t>几内亚</t>
  </si>
  <si>
    <t>几内亚比绍</t>
  </si>
  <si>
    <t>加纳</t>
  </si>
  <si>
    <t>科特迪瓦</t>
  </si>
  <si>
    <t>利比里亚</t>
  </si>
  <si>
    <t>马里</t>
  </si>
  <si>
    <t>尼日利亚</t>
  </si>
  <si>
    <t>塞拉利昂</t>
  </si>
  <si>
    <t>塞内加尔</t>
  </si>
  <si>
    <t>圣赫勒拿</t>
  </si>
  <si>
    <t>毛里塔尼亚</t>
  </si>
  <si>
    <t>安哥拉</t>
  </si>
  <si>
    <t>赤道几内亚</t>
  </si>
  <si>
    <t>刚果金</t>
  </si>
  <si>
    <t>刚果布</t>
  </si>
  <si>
    <t>圣多美和普林西比</t>
  </si>
  <si>
    <t>乍得</t>
  </si>
  <si>
    <t>中非</t>
  </si>
  <si>
    <t>朝鲜</t>
  </si>
  <si>
    <t>东南亚</t>
  </si>
  <si>
    <t>东帝汶</t>
  </si>
  <si>
    <t>菲律宾</t>
  </si>
  <si>
    <t>韩国</t>
  </si>
  <si>
    <t>柬埔寨</t>
  </si>
  <si>
    <t>老挝</t>
  </si>
  <si>
    <t>马来西亚</t>
  </si>
  <si>
    <t>蒙古</t>
  </si>
  <si>
    <t>缅甸</t>
  </si>
  <si>
    <t>日本</t>
  </si>
  <si>
    <t>泰国</t>
  </si>
  <si>
    <t>文莱</t>
  </si>
  <si>
    <t>新加坡</t>
  </si>
  <si>
    <t>印度尼西亚</t>
  </si>
  <si>
    <t>越南</t>
  </si>
  <si>
    <t>澳大利亚</t>
  </si>
  <si>
    <t>大洋洲</t>
  </si>
  <si>
    <t>巴布亚新几内亚</t>
  </si>
  <si>
    <t>斐济</t>
  </si>
  <si>
    <t>汤加</t>
  </si>
  <si>
    <t>新西兰</t>
  </si>
  <si>
    <r>
      <rPr>
        <sz val="9"/>
        <rFont val="宋体"/>
        <family val="3"/>
        <charset val="134"/>
      </rPr>
      <t xml:space="preserve">合同额
</t>
    </r>
    <r>
      <rPr>
        <b/>
        <sz val="9"/>
        <color indexed="8"/>
        <rFont val="宋体"/>
        <family val="3"/>
        <charset val="134"/>
      </rPr>
      <t>(万美元)</t>
    </r>
  </si>
  <si>
    <r>
      <rPr>
        <sz val="9"/>
        <rFont val="宋体"/>
        <family val="3"/>
        <charset val="134"/>
      </rPr>
      <t xml:space="preserve">合同工期
</t>
    </r>
    <r>
      <rPr>
        <b/>
        <sz val="9"/>
        <color indexed="8"/>
        <rFont val="宋体"/>
        <family val="3"/>
        <charset val="134"/>
      </rPr>
      <t>(月)</t>
    </r>
  </si>
  <si>
    <t>米苏拉塔萨瓦瓦区5000套住房工程</t>
  </si>
  <si>
    <t>中国交建</t>
  </si>
  <si>
    <t>米苏拉塔扎吐.利马勒区基础设施工程</t>
  </si>
  <si>
    <t>米苏拉塔舒哈达.拉米莱区基础设施工程</t>
  </si>
  <si>
    <t>拜尼.沃利德市中心基础设施工程</t>
  </si>
  <si>
    <t>利比亚班加西5000套住房项目</t>
  </si>
  <si>
    <t>吉达防洪项目第七合同段</t>
  </si>
  <si>
    <t>沿海电厂码头EPC水工项目</t>
  </si>
  <si>
    <t>古巴圣地亚哥码头</t>
  </si>
  <si>
    <t>-</t>
  </si>
  <si>
    <t>L-C路项目</t>
  </si>
  <si>
    <t>B-L路项目</t>
  </si>
  <si>
    <t>N-P路项目</t>
  </si>
  <si>
    <t>M-L路项目</t>
  </si>
  <si>
    <t>F-D路项目</t>
  </si>
  <si>
    <t>邦戈班都大桥修复项目</t>
  </si>
  <si>
    <t>埃塞Addis-Adama高速公路项目(AA高速公路)</t>
  </si>
  <si>
    <t>Bole路环岛到革命广场工程(bole路)</t>
  </si>
  <si>
    <t>乌干达NYAKAHITA-KAZO道路升级项目(乌干达NK项目)</t>
  </si>
  <si>
    <t>乌干达MK设计施工总承包项目(乌干达MK项目(含附加合同）)</t>
  </si>
  <si>
    <t>乌干达坎帕拉KCCA市政项目(乌干达KCCA项目)</t>
  </si>
  <si>
    <r>
      <rPr>
        <sz val="9"/>
        <rFont val="宋体"/>
        <family val="3"/>
        <charset val="134"/>
      </rPr>
      <t>乌干达KF</t>
    </r>
    <r>
      <rPr>
        <sz val="9"/>
        <rFont val="宋体"/>
        <family val="3"/>
        <charset val="134"/>
      </rPr>
      <t>项目</t>
    </r>
  </si>
  <si>
    <t>莫桑比克RM道路升级项目(莫桑比克RM项目)</t>
  </si>
  <si>
    <t>委内瑞拉马拉开波航道维护疏浚工程</t>
  </si>
  <si>
    <t>委内瑞拉奥利诺克河航道维护疏浚工程</t>
  </si>
  <si>
    <t>委内瑞拉马拉开波石油码头工程</t>
  </si>
  <si>
    <t>孟加拉吉大港KARNAPHULI河流过江
公路隧道项目工程可行性研究及初步设计</t>
  </si>
  <si>
    <r>
      <rPr>
        <sz val="11"/>
        <color indexed="8"/>
        <rFont val="宋体"/>
        <family val="3"/>
        <charset val="134"/>
      </rPr>
      <t xml:space="preserve">合同额
</t>
    </r>
    <r>
      <rPr>
        <b/>
        <sz val="11"/>
        <color indexed="10"/>
        <rFont val="宋体"/>
        <family val="3"/>
        <charset val="134"/>
      </rPr>
      <t>(万美元)</t>
    </r>
  </si>
  <si>
    <r>
      <rPr>
        <sz val="11"/>
        <color indexed="8"/>
        <rFont val="宋体"/>
        <family val="3"/>
        <charset val="134"/>
      </rPr>
      <t xml:space="preserve">合同工期
</t>
    </r>
    <r>
      <rPr>
        <sz val="11"/>
        <color indexed="10"/>
        <rFont val="宋体"/>
        <family val="3"/>
        <charset val="134"/>
      </rPr>
      <t>(月)</t>
    </r>
  </si>
  <si>
    <r>
      <rPr>
        <sz val="11"/>
        <color indexed="8"/>
        <rFont val="宋体"/>
        <family val="3"/>
        <charset val="134"/>
      </rPr>
      <t>营业额</t>
    </r>
    <r>
      <rPr>
        <b/>
        <sz val="11"/>
        <color indexed="10"/>
        <rFont val="宋体"/>
        <family val="3"/>
        <charset val="134"/>
      </rPr>
      <t>(万美元)</t>
    </r>
  </si>
  <si>
    <r>
      <rPr>
        <sz val="12"/>
        <rFont val="宋体"/>
        <family val="3"/>
        <charset val="134"/>
      </rPr>
      <t>利润</t>
    </r>
    <r>
      <rPr>
        <b/>
        <sz val="12"/>
        <color indexed="10"/>
        <rFont val="宋体"/>
        <family val="3"/>
        <charset val="134"/>
      </rPr>
      <t>(万美元)</t>
    </r>
  </si>
  <si>
    <t>Alamata-Mehoni-Hewane道路升级改造项目（AH）</t>
  </si>
  <si>
    <t>主合同已完工</t>
  </si>
  <si>
    <t>AA高速公路</t>
  </si>
  <si>
    <t>bole路</t>
  </si>
  <si>
    <t>埃塞ICP项目</t>
  </si>
  <si>
    <t>喀麦隆BN项目</t>
  </si>
  <si>
    <t>BOUAR-GAROUA BOULAI道路整治工程3标段(含附件合同）</t>
  </si>
  <si>
    <t>停工</t>
  </si>
  <si>
    <t>乌干达NK项目</t>
  </si>
  <si>
    <t>乌干达MK项目</t>
  </si>
  <si>
    <t>乌干达KE项目</t>
  </si>
  <si>
    <t>乌干达MN项目（分包路桥）</t>
  </si>
  <si>
    <t>路桥</t>
  </si>
  <si>
    <t>莫桑比克RM项目</t>
  </si>
  <si>
    <t>喀麦隆NBA项目</t>
  </si>
  <si>
    <t>bole机场新停机坪施工及机场旧跑道翻新工程（埃航机场路）</t>
  </si>
  <si>
    <t>埃塞Ayat项目</t>
  </si>
  <si>
    <t>埃塞Lideta项目</t>
  </si>
  <si>
    <t>布隆迪零星工程（供水项目）</t>
  </si>
  <si>
    <t>刚果（金）市政3期2标</t>
  </si>
  <si>
    <t>刚果（金）卢本巴西LL项目</t>
  </si>
  <si>
    <t>布卡武市政现代化</t>
  </si>
  <si>
    <t>加蓬LK项目</t>
  </si>
  <si>
    <t>喀麦隆项目及零星工程（2011年3标）</t>
  </si>
  <si>
    <t>喀麦隆KE零星工程项目</t>
  </si>
  <si>
    <t>尼日尔EM项目</t>
  </si>
  <si>
    <t>完工</t>
  </si>
  <si>
    <t>尼日尔零星工程（3公里）项目</t>
  </si>
  <si>
    <t>尼日尔FSA项目</t>
  </si>
  <si>
    <t>2012.10.26</t>
  </si>
  <si>
    <t>乍得MOUDOU项目</t>
  </si>
  <si>
    <t>2012.4.25</t>
  </si>
  <si>
    <t>营业收入</t>
  </si>
  <si>
    <t>利润总额</t>
  </si>
  <si>
    <t>2013.05</t>
  </si>
  <si>
    <t>港湾</t>
  </si>
  <si>
    <t>2013.04</t>
  </si>
  <si>
    <t>埃塞MT项目</t>
  </si>
  <si>
    <t>埃塞MD铁路项目（分包中土）</t>
  </si>
  <si>
    <t>刚果金AZ项目</t>
  </si>
  <si>
    <t>加蓬OM项目</t>
  </si>
  <si>
    <t>2013.06</t>
  </si>
  <si>
    <r>
      <rPr>
        <sz val="10"/>
        <rFont val="宋体"/>
        <family val="3"/>
        <charset val="134"/>
      </rPr>
      <t>2013.0</t>
    </r>
    <r>
      <rPr>
        <sz val="10"/>
        <rFont val="宋体"/>
        <family val="3"/>
        <charset val="134"/>
      </rPr>
      <t>7</t>
    </r>
  </si>
  <si>
    <t>体育场修复(喀麦隆）</t>
    <phoneticPr fontId="22" type="noConversion"/>
  </si>
  <si>
    <t>2016.5.19</t>
  </si>
  <si>
    <t>乌干达MKK项目</t>
  </si>
  <si>
    <t>完工</t>
    <phoneticPr fontId="8" type="noConversion"/>
  </si>
  <si>
    <t>喀麦隆税务局大楼项目(不含税）</t>
    <phoneticPr fontId="22" type="noConversion"/>
  </si>
  <si>
    <t>2016.3.14</t>
    <phoneticPr fontId="22" type="noConversion"/>
  </si>
  <si>
    <t>喀麦隆雅温得机场高速市内段设计标（不含税）</t>
    <phoneticPr fontId="22" type="noConversion"/>
  </si>
  <si>
    <t>2016.5.2</t>
    <phoneticPr fontId="22" type="noConversion"/>
  </si>
  <si>
    <t>科威特RA210项目</t>
    <phoneticPr fontId="22" type="noConversion"/>
  </si>
  <si>
    <t>刚果金金沙萨市BY-PASS2KM道路</t>
  </si>
  <si>
    <t>2016.8.28</t>
  </si>
  <si>
    <t>加蓬天桥项目</t>
  </si>
  <si>
    <t>2016.4.13</t>
  </si>
  <si>
    <t>完工</t>
    <phoneticPr fontId="22" type="noConversion"/>
  </si>
  <si>
    <t>乌干达SI项目(不含税）</t>
    <phoneticPr fontId="22" type="noConversion"/>
  </si>
  <si>
    <t>杜阿拉项目（2016年杜阿拉2.7公里标）（不含税）(杜阿拉市政2016年373号道路工程)</t>
    <phoneticPr fontId="22" type="noConversion"/>
  </si>
  <si>
    <t>刚果金KA项目零星工程-外卖石料和混凝土</t>
    <phoneticPr fontId="22" type="noConversion"/>
  </si>
  <si>
    <t>待定</t>
  </si>
  <si>
    <t>待定</t>
    <phoneticPr fontId="22" type="noConversion"/>
  </si>
  <si>
    <t>杜阿拉项目（2016年杜阿拉69标一段工程）</t>
    <phoneticPr fontId="22" type="noConversion"/>
  </si>
  <si>
    <t>预计2017.4.1</t>
    <phoneticPr fontId="22" type="noConversion"/>
  </si>
  <si>
    <t>2012.11.19</t>
    <phoneticPr fontId="22" type="noConversion"/>
  </si>
  <si>
    <t>亚的斯其他零星工程（Tulu小区道路和小包工程）</t>
    <phoneticPr fontId="22" type="noConversion"/>
  </si>
  <si>
    <t>Akaki项目（亚第斯）</t>
  </si>
  <si>
    <t>援桑给巴尔岛打井供水项目（不含税）</t>
  </si>
  <si>
    <t>坦桑尼亚</t>
    <phoneticPr fontId="22" type="noConversion"/>
  </si>
  <si>
    <t>2016.6.22</t>
    <phoneticPr fontId="22" type="noConversion"/>
  </si>
  <si>
    <t>未开工</t>
    <phoneticPr fontId="22" type="noConversion"/>
  </si>
  <si>
    <t>埃塞KT项目(Kality -TULU Dimtu Lot1&amp;Kality -Kilinto Lot2（亚第斯）)</t>
    <phoneticPr fontId="2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</si>
  <si>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10</t>
    </r>
    <phoneticPr fontId="2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</si>
  <si>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15</t>
    </r>
    <phoneticPr fontId="22" type="noConversion"/>
  </si>
  <si>
    <t>ROND-POINT BASTOS-ARMP道路修复工程(雅温得BASTOS-ARMP市政道路标)</t>
    <phoneticPr fontId="8" type="noConversion"/>
  </si>
  <si>
    <t>2017.3.27</t>
    <phoneticPr fontId="8" type="noConversion"/>
  </si>
  <si>
    <t>吉马工业园</t>
    <phoneticPr fontId="8" type="noConversion"/>
  </si>
  <si>
    <t>吉布提自贸区项目（含吉布提Barwaqo小区道路整治）</t>
    <phoneticPr fontId="8" type="noConversion"/>
  </si>
  <si>
    <t>207.4.24</t>
    <phoneticPr fontId="22" type="noConversion"/>
  </si>
  <si>
    <t>尼日尔MN项目</t>
    <phoneticPr fontId="8" type="noConversion"/>
  </si>
  <si>
    <t>巴基斯坦KKH二期4标段（分包路桥）（管理费）</t>
    <phoneticPr fontId="22" type="noConversion"/>
  </si>
  <si>
    <t>巴基斯坦</t>
    <phoneticPr fontId="22" type="noConversion"/>
  </si>
  <si>
    <r>
      <t>2016.</t>
    </r>
    <r>
      <rPr>
        <sz val="10"/>
        <rFont val="宋体"/>
        <family val="3"/>
        <charset val="134"/>
      </rPr>
      <t>9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</t>
    </r>
    <phoneticPr fontId="8" type="noConversion"/>
  </si>
  <si>
    <t>喀麦隆雅温得-杜阿拉高速公路设计施工项目（一期）(喀麦隆雅杜高速公路项目)(扣税）</t>
    <phoneticPr fontId="22" type="noConversion"/>
  </si>
  <si>
    <t>刚果金金马路项目</t>
    <phoneticPr fontId="22" type="noConversion"/>
  </si>
  <si>
    <t>埃塞CH项目</t>
    <phoneticPr fontId="22" type="noConversion"/>
  </si>
  <si>
    <t>埃塞JG项目</t>
    <phoneticPr fontId="22" type="noConversion"/>
  </si>
  <si>
    <t>2017.4.26</t>
    <phoneticPr fontId="22" type="noConversion"/>
  </si>
  <si>
    <t>2017.5.2</t>
    <phoneticPr fontId="22" type="noConversion"/>
  </si>
  <si>
    <t>2017.11.10</t>
    <phoneticPr fontId="22" type="noConversion"/>
  </si>
  <si>
    <t>穆克雷工业园项目（不含税）（MIP项目）</t>
    <phoneticPr fontId="22" type="noConversion"/>
  </si>
  <si>
    <t>金沙萨Makala蓄水池翻修项目</t>
    <phoneticPr fontId="22" type="noConversion"/>
  </si>
  <si>
    <t>雅温得项目（动物园路口-姐妹医院市政道路标）</t>
    <phoneticPr fontId="22" type="noConversion"/>
  </si>
  <si>
    <t>2017.10.3</t>
    <phoneticPr fontId="22" type="noConversion"/>
  </si>
  <si>
    <t>喀麦隆雅温得市政综合体项目</t>
    <phoneticPr fontId="22" type="noConversion"/>
  </si>
  <si>
    <t>莫桑比克加油站项目</t>
    <phoneticPr fontId="22" type="noConversion"/>
  </si>
  <si>
    <t>莫桑比克</t>
    <phoneticPr fontId="22" type="noConversion"/>
  </si>
  <si>
    <t>Modjo-Hawassa快速路项目（不含税）</t>
    <phoneticPr fontId="22" type="noConversion"/>
  </si>
  <si>
    <t>埃塞HHB环湖路项目（不含税）</t>
    <phoneticPr fontId="22" type="noConversion"/>
  </si>
  <si>
    <t>埃塞ATC塔楼扩建项目</t>
    <phoneticPr fontId="22" type="noConversion"/>
  </si>
  <si>
    <t>DIP工业园项目（不含税）</t>
    <phoneticPr fontId="22" type="noConversion"/>
  </si>
  <si>
    <t>宝丽机场二期项目</t>
    <phoneticPr fontId="22" type="noConversion"/>
  </si>
  <si>
    <t>马东铁路八标段</t>
    <phoneticPr fontId="22" type="noConversion"/>
  </si>
  <si>
    <t>马来西亚</t>
    <phoneticPr fontId="22" type="noConversion"/>
  </si>
  <si>
    <t>Lideta项目服务管线(亚第斯公司）</t>
    <phoneticPr fontId="8" type="noConversion"/>
  </si>
  <si>
    <t>布隆迪总统府二期项目</t>
  </si>
  <si>
    <t>布卡武MF市政道路(布卡武MIMOZA路与FIZI路现代化改造与扩建项目)</t>
    <phoneticPr fontId="22" type="noConversion"/>
  </si>
  <si>
    <t>Bypass水标(金沙萨供水项目部bypass标)</t>
    <phoneticPr fontId="22" type="noConversion"/>
  </si>
  <si>
    <t>完工</t>
    <phoneticPr fontId="22" type="noConversion"/>
  </si>
  <si>
    <t>布卡武项目零星工程</t>
    <phoneticPr fontId="22" type="noConversion"/>
  </si>
  <si>
    <t>援尼日尔医疗队住房项目</t>
    <phoneticPr fontId="22" type="noConversion"/>
  </si>
  <si>
    <r>
      <t xml:space="preserve">                                                 </t>
    </r>
    <r>
      <rPr>
        <b/>
        <sz val="9"/>
        <rFont val="宋体"/>
        <family val="3"/>
        <charset val="134"/>
      </rPr>
      <t xml:space="preserve">  单位营业额统计表 </t>
    </r>
    <r>
      <rPr>
        <sz val="9"/>
        <rFont val="宋体"/>
        <family val="3"/>
        <charset val="134"/>
      </rPr>
      <t xml:space="preserve">                                                 </t>
    </r>
    <r>
      <rPr>
        <b/>
        <sz val="9"/>
        <color indexed="10"/>
        <rFont val="宋体"/>
        <family val="3"/>
        <charset val="134"/>
      </rPr>
      <t xml:space="preserve"> 填报日期：2018年7月</t>
    </r>
  </si>
  <si>
    <r>
      <t xml:space="preserve">                                            </t>
    </r>
    <r>
      <rPr>
        <b/>
        <sz val="9"/>
        <rFont val="宋体"/>
        <family val="3"/>
        <charset val="134"/>
      </rPr>
      <t xml:space="preserve">      单位利润统计表   </t>
    </r>
    <r>
      <rPr>
        <sz val="9"/>
        <rFont val="宋体"/>
        <family val="3"/>
        <charset val="134"/>
      </rPr>
      <t xml:space="preserve">                                                   </t>
    </r>
    <r>
      <rPr>
        <b/>
        <sz val="9"/>
        <color indexed="10"/>
        <rFont val="宋体"/>
        <family val="3"/>
        <charset val="134"/>
      </rPr>
      <t>填报日期：2018年7月</t>
    </r>
  </si>
  <si>
    <t>乌干达MTP项目</t>
  </si>
  <si>
    <t>戈马停机坪项目</t>
  </si>
  <si>
    <t>喀麦隆体育场路项目LOT1</t>
  </si>
  <si>
    <t>杜阿拉项目（2018年杜阿拉市政101标三段和五段工程）</t>
  </si>
  <si>
    <t xml:space="preserve">2018.7.2 </t>
  </si>
  <si>
    <t>菲律宾赤口河灌溉项目</t>
  </si>
  <si>
    <t>2018.07.25</t>
  </si>
  <si>
    <t>路桥</t>
    <phoneticPr fontId="8" type="noConversion"/>
  </si>
  <si>
    <t>路桥</t>
    <phoneticPr fontId="22" type="noConversion"/>
  </si>
  <si>
    <t>其他</t>
    <phoneticPr fontId="22" type="noConversion"/>
  </si>
  <si>
    <t>吉布提DMP铁路场站项目</t>
  </si>
  <si>
    <t xml:space="preserve">                                                                                                        统计月份：2018年11月    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</si>
</sst>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_ "/>
    <numFmt numFmtId="178" formatCode="yyyy/m/d;@"/>
    <numFmt numFmtId="179" formatCode="_ * #,##0.00_ ;_ * \-#,##0.00_ ;_ * &quot;-&quot;_ ;_ @_ "/>
    <numFmt numFmtId="180" formatCode="_ &quot;￥&quot;* #,##0_ ;_ &quot;￥&quot;* \-#,##0_ ;_ &quot;￥&quot;* &quot;-&quot;_ ;_ @_ "/>
    <numFmt numFmtId="181" formatCode="_(* #,##0_);_(* \(#,##0\);_(* &quot;-&quot;??_);_(@_)"/>
    <numFmt numFmtId="182" formatCode="_ * #,##0.0_ ;_ * \-#,##0.0_ ;_ * &quot;-&quot;??_ ;_ @_ "/>
    <numFmt numFmtId="183" formatCode="0.0000_ "/>
    <numFmt numFmtId="184" formatCode="_(* #,##0.00_);_(* \(#,##0.00\);_(* &quot;-&quot;??_);_(@_)"/>
    <numFmt numFmtId="185" formatCode="#,##0.00_ "/>
    <numFmt numFmtId="186" formatCode="#,##0_ "/>
    <numFmt numFmtId="187" formatCode="0.00_ "/>
    <numFmt numFmtId="188" formatCode="_-* #,##0.00_-;\-* #,##0.00_-;_-* &quot;-&quot;??_-;_-@_-"/>
    <numFmt numFmtId="189" formatCode="0.00_);[Red]\(0.00\)"/>
    <numFmt numFmtId="190" formatCode="_-* #,##0_-;\-* #,##0_-;_-* &quot;-&quot;_-;_-@_-"/>
  </numFmts>
  <fonts count="62"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name val="Arial Narrow"/>
      <family val="2"/>
    </font>
    <font>
      <u/>
      <sz val="9"/>
      <color indexed="12"/>
      <name val="宋体"/>
      <family val="3"/>
      <charset val="134"/>
    </font>
    <font>
      <sz val="9"/>
      <color indexed="10"/>
      <name val="宋体"/>
      <family val="3"/>
      <charset val="134"/>
    </font>
    <font>
      <u/>
      <sz val="16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name val="楷体_GB231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color indexed="26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Times New Roman"/>
      <family val="1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Helv"/>
      <family val="2"/>
    </font>
    <font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name val="Helv"/>
      <family val="2"/>
    </font>
    <font>
      <b/>
      <sz val="12"/>
      <color indexed="1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楷体_GB2312"/>
      <family val="3"/>
      <charset val="134"/>
    </font>
    <font>
      <sz val="11"/>
      <color indexed="8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10"/>
      </top>
      <bottom/>
      <diagonal/>
    </border>
    <border>
      <left/>
      <right/>
      <top/>
      <bottom style="medium">
        <color indexed="1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8">
    <xf numFmtId="0" fontId="0" fillId="0" borderId="0">
      <alignment vertical="center"/>
    </xf>
    <xf numFmtId="0" fontId="24" fillId="0" borderId="0" applyFill="0"/>
    <xf numFmtId="0" fontId="1" fillId="7" borderId="0" applyNumberFormat="0" applyBorder="0" applyAlignment="0" applyProtection="0">
      <alignment vertical="center"/>
    </xf>
    <xf numFmtId="0" fontId="27" fillId="4" borderId="1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3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8" fillId="15" borderId="0" applyNumberFormat="0" applyBorder="0" applyAlignment="0" applyProtection="0">
      <alignment vertical="center"/>
    </xf>
    <xf numFmtId="0" fontId="24" fillId="0" borderId="0"/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34" fillId="0" borderId="0"/>
    <xf numFmtId="180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0" fontId="1" fillId="1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30" fillId="0" borderId="16" applyNumberFormat="0" applyFill="0" applyAlignment="0" applyProtection="0">
      <alignment vertical="center"/>
    </xf>
    <xf numFmtId="0" fontId="24" fillId="0" borderId="0">
      <alignment vertical="center"/>
    </xf>
    <xf numFmtId="0" fontId="27" fillId="13" borderId="13" applyNumberFormat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 applyFill="0"/>
    <xf numFmtId="0" fontId="1" fillId="4" borderId="0" applyNumberFormat="0" applyBorder="0" applyAlignment="0" applyProtection="0">
      <alignment vertical="center"/>
    </xf>
    <xf numFmtId="0" fontId="26" fillId="4" borderId="12" applyNumberForma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35" fillId="19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36" fillId="5" borderId="0" applyNumberFormat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0" borderId="0"/>
    <xf numFmtId="0" fontId="1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4" fillId="0" borderId="0"/>
    <xf numFmtId="0" fontId="1" fillId="15" borderId="0" applyNumberFormat="0" applyBorder="0" applyAlignment="0" applyProtection="0">
      <alignment vertical="center"/>
    </xf>
    <xf numFmtId="0" fontId="24" fillId="0" borderId="0"/>
    <xf numFmtId="0" fontId="1" fillId="15" borderId="0" applyNumberFormat="0" applyBorder="0" applyAlignment="0" applyProtection="0">
      <alignment vertical="center"/>
    </xf>
    <xf numFmtId="0" fontId="24" fillId="0" borderId="0"/>
    <xf numFmtId="0" fontId="1" fillId="17" borderId="0" applyNumberFormat="0" applyBorder="0" applyAlignment="0" applyProtection="0">
      <alignment vertical="center"/>
    </xf>
    <xf numFmtId="0" fontId="24" fillId="0" borderId="0"/>
    <xf numFmtId="0" fontId="1" fillId="5" borderId="0" applyNumberFormat="0" applyBorder="0" applyAlignment="0" applyProtection="0">
      <alignment vertical="center"/>
    </xf>
    <xf numFmtId="0" fontId="24" fillId="0" borderId="0"/>
    <xf numFmtId="0" fontId="1" fillId="13" borderId="0" applyNumberFormat="0" applyBorder="0" applyAlignment="0" applyProtection="0">
      <alignment vertical="center"/>
    </xf>
    <xf numFmtId="0" fontId="24" fillId="0" borderId="0"/>
    <xf numFmtId="0" fontId="1" fillId="23" borderId="0" applyNumberFormat="0" applyBorder="0" applyAlignment="0" applyProtection="0">
      <alignment vertical="center"/>
    </xf>
    <xf numFmtId="0" fontId="24" fillId="0" borderId="0"/>
    <xf numFmtId="0" fontId="1" fillId="23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1" fillId="24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1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8" fillId="0" borderId="1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39" fillId="0" borderId="19" applyNumberFormat="0" applyFill="0" applyAlignment="0" applyProtection="0">
      <alignment vertical="center"/>
    </xf>
    <xf numFmtId="0" fontId="24" fillId="0" borderId="0">
      <alignment vertical="center"/>
    </xf>
    <xf numFmtId="0" fontId="40" fillId="0" borderId="20" applyNumberFormat="0" applyFill="0" applyAlignment="0" applyProtection="0">
      <alignment vertical="center"/>
    </xf>
    <xf numFmtId="0" fontId="24" fillId="0" borderId="0">
      <alignment vertical="center"/>
    </xf>
    <xf numFmtId="0" fontId="41" fillId="0" borderId="20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4" fillId="0" borderId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180" fontId="24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7" fillId="18" borderId="12" applyNumberFormat="0" applyAlignment="0" applyProtection="0">
      <alignment vertical="center"/>
    </xf>
    <xf numFmtId="0" fontId="24" fillId="0" borderId="0">
      <alignment vertical="center"/>
    </xf>
    <xf numFmtId="0" fontId="47" fillId="18" borderId="12" applyNumberFormat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180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36" fillId="5" borderId="0" applyNumberFormat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 applyFill="0"/>
    <xf numFmtId="0" fontId="24" fillId="0" borderId="0">
      <alignment vertical="center"/>
    </xf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46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0" applyFill="0"/>
    <xf numFmtId="0" fontId="25" fillId="8" borderId="0" applyNumberFormat="0" applyBorder="0" applyAlignment="0" applyProtection="0">
      <alignment vertical="center"/>
    </xf>
    <xf numFmtId="0" fontId="24" fillId="0" borderId="0" applyFill="0"/>
    <xf numFmtId="43" fontId="24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9" fillId="12" borderId="15" applyNumberForma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8" fillId="12" borderId="1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4" fillId="0" borderId="0" applyFill="0"/>
    <xf numFmtId="0" fontId="24" fillId="0" borderId="0" applyFill="0"/>
    <xf numFmtId="39" fontId="4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9" borderId="14" applyNumberFormat="0" applyFont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7" fillId="4" borderId="36" applyNumberFormat="0" applyAlignment="0" applyProtection="0">
      <alignment vertical="center"/>
    </xf>
    <xf numFmtId="0" fontId="26" fillId="13" borderId="34" applyNumberForma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7" fillId="13" borderId="36" applyNumberFormat="0" applyAlignment="0" applyProtection="0">
      <alignment vertical="center"/>
    </xf>
    <xf numFmtId="0" fontId="26" fillId="4" borderId="34" applyNumberFormat="0" applyAlignment="0" applyProtection="0">
      <alignment vertical="center"/>
    </xf>
    <xf numFmtId="0" fontId="47" fillId="18" borderId="34" applyNumberFormat="0" applyAlignment="0" applyProtection="0">
      <alignment vertical="center"/>
    </xf>
    <xf numFmtId="0" fontId="47" fillId="18" borderId="34" applyNumberForma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37" fillId="0" borderId="35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0" borderId="0">
      <alignment vertical="center"/>
    </xf>
    <xf numFmtId="0" fontId="24" fillId="0" borderId="0" applyFill="0"/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9" borderId="37" applyNumberFormat="0" applyFont="0" applyAlignment="0" applyProtection="0">
      <alignment vertical="center"/>
    </xf>
    <xf numFmtId="0" fontId="57" fillId="0" borderId="0">
      <alignment vertical="center"/>
    </xf>
    <xf numFmtId="0" fontId="24" fillId="0" borderId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 applyFill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5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80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5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180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7" fillId="0" borderId="0">
      <alignment vertical="center"/>
    </xf>
    <xf numFmtId="0" fontId="24" fillId="0" borderId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37" applyNumberFormat="0" applyFont="0" applyAlignment="0" applyProtection="0">
      <alignment vertical="center"/>
    </xf>
    <xf numFmtId="0" fontId="24" fillId="0" borderId="0">
      <alignment vertical="center"/>
    </xf>
    <xf numFmtId="0" fontId="24" fillId="9" borderId="37" applyNumberFormat="0" applyFon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 applyFill="0"/>
    <xf numFmtId="0" fontId="24" fillId="0" borderId="0">
      <alignment vertical="center"/>
    </xf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Fill="0"/>
    <xf numFmtId="0" fontId="24" fillId="0" borderId="0" applyFill="0"/>
    <xf numFmtId="43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180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4" fillId="0" borderId="0" applyFill="0"/>
    <xf numFmtId="0" fontId="24" fillId="0" borderId="0" applyFill="0"/>
    <xf numFmtId="0" fontId="5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24" fillId="9" borderId="37" applyNumberFormat="0" applyFont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1" fillId="0" borderId="0"/>
    <xf numFmtId="190" fontId="21" fillId="0" borderId="0" applyFont="0" applyFill="0" applyBorder="0" applyAlignment="0" applyProtection="0">
      <alignment vertical="center"/>
    </xf>
    <xf numFmtId="43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</cellStyleXfs>
  <cellXfs count="317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43" fontId="0" fillId="0" borderId="0" xfId="17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2" borderId="2" xfId="357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3" fillId="0" borderId="2" xfId="273" applyFont="1" applyFill="1" applyBorder="1">
      <alignment vertical="center"/>
    </xf>
    <xf numFmtId="177" fontId="4" fillId="0" borderId="2" xfId="273" applyNumberFormat="1" applyFont="1" applyFill="1" applyBorder="1" applyAlignment="1">
      <alignment horizontal="center" vertical="center"/>
    </xf>
    <xf numFmtId="178" fontId="4" fillId="0" borderId="2" xfId="273" applyNumberFormat="1" applyFont="1" applyFill="1" applyBorder="1">
      <alignment vertical="center"/>
    </xf>
    <xf numFmtId="0" fontId="3" fillId="2" borderId="2" xfId="273" applyFont="1" applyFill="1" applyBorder="1">
      <alignment vertical="center"/>
    </xf>
    <xf numFmtId="0" fontId="3" fillId="0" borderId="2" xfId="391" applyFont="1" applyFill="1" applyBorder="1" applyAlignment="1">
      <alignment horizontal="left" vertical="center" wrapText="1"/>
    </xf>
    <xf numFmtId="0" fontId="3" fillId="0" borderId="2" xfId="273" applyFont="1" applyFill="1" applyBorder="1" applyAlignment="1">
      <alignment horizontal="center" vertical="center"/>
    </xf>
    <xf numFmtId="43" fontId="3" fillId="0" borderId="2" xfId="17" applyFont="1" applyFill="1" applyBorder="1">
      <alignment vertical="center"/>
    </xf>
    <xf numFmtId="14" fontId="3" fillId="0" borderId="2" xfId="273" applyNumberFormat="1" applyFont="1" applyFill="1" applyBorder="1" applyAlignment="1">
      <alignment horizontal="center" vertical="center"/>
    </xf>
    <xf numFmtId="43" fontId="3" fillId="2" borderId="2" xfId="17" applyNumberFormat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43" fontId="3" fillId="0" borderId="2" xfId="17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43" fontId="3" fillId="2" borderId="2" xfId="17" applyFont="1" applyFill="1" applyBorder="1">
      <alignment vertical="center"/>
    </xf>
    <xf numFmtId="177" fontId="3" fillId="0" borderId="2" xfId="273" applyNumberFormat="1" applyFont="1" applyFill="1" applyBorder="1" applyAlignment="1">
      <alignment horizontal="center" vertical="center"/>
    </xf>
    <xf numFmtId="178" fontId="3" fillId="0" borderId="2" xfId="273" applyNumberFormat="1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273" applyFont="1" applyFill="1" applyBorder="1">
      <alignment vertical="center"/>
    </xf>
    <xf numFmtId="181" fontId="7" fillId="0" borderId="2" xfId="17" applyNumberFormat="1" applyFont="1" applyFill="1" applyBorder="1" applyAlignment="1">
      <alignment horizontal="center" vertical="center" wrapText="1"/>
    </xf>
    <xf numFmtId="177" fontId="6" fillId="0" borderId="2" xfId="273" applyNumberFormat="1" applyFont="1" applyFill="1" applyBorder="1" applyAlignment="1">
      <alignment horizontal="center" vertical="center"/>
    </xf>
    <xf numFmtId="178" fontId="6" fillId="0" borderId="2" xfId="273" applyNumberFormat="1" applyFont="1" applyFill="1" applyBorder="1">
      <alignment vertical="center"/>
    </xf>
    <xf numFmtId="43" fontId="7" fillId="2" borderId="2" xfId="17" applyFont="1" applyFill="1" applyBorder="1" applyAlignment="1">
      <alignment horizontal="center" vertical="center" wrapText="1"/>
    </xf>
    <xf numFmtId="43" fontId="0" fillId="2" borderId="0" xfId="17" applyFont="1" applyFill="1">
      <alignment vertical="center"/>
    </xf>
    <xf numFmtId="43" fontId="0" fillId="0" borderId="0" xfId="0" applyNumberFormat="1">
      <alignment vertical="center"/>
    </xf>
    <xf numFmtId="182" fontId="0" fillId="0" borderId="0" xfId="0" applyNumberFormat="1">
      <alignment vertical="center"/>
    </xf>
    <xf numFmtId="178" fontId="3" fillId="0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179" fontId="3" fillId="0" borderId="0" xfId="12" applyNumberFormat="1" applyFont="1" applyFill="1" applyBorder="1" applyAlignment="1">
      <alignment vertical="top" wrapText="1"/>
    </xf>
    <xf numFmtId="0" fontId="1" fillId="0" borderId="2" xfId="357" applyFill="1" applyBorder="1" applyAlignment="1">
      <alignment horizontal="center" vertical="center"/>
    </xf>
    <xf numFmtId="0" fontId="1" fillId="3" borderId="2" xfId="357" applyFont="1" applyFill="1" applyBorder="1" applyAlignment="1">
      <alignment horizontal="center" vertical="center" wrapText="1"/>
    </xf>
    <xf numFmtId="0" fontId="1" fillId="0" borderId="2" xfId="357" applyFont="1" applyFill="1" applyBorder="1" applyAlignment="1">
      <alignment horizontal="center" vertical="center" wrapText="1"/>
    </xf>
    <xf numFmtId="0" fontId="1" fillId="0" borderId="2" xfId="357" applyFill="1" applyBorder="1" applyAlignment="1">
      <alignment horizontal="center" vertical="center" wrapText="1"/>
    </xf>
    <xf numFmtId="0" fontId="1" fillId="2" borderId="2" xfId="357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3" borderId="2" xfId="273" applyFont="1" applyFill="1" applyBorder="1">
      <alignment vertical="center"/>
    </xf>
    <xf numFmtId="43" fontId="3" fillId="3" borderId="2" xfId="17" applyFont="1" applyFill="1" applyBorder="1">
      <alignment vertical="center"/>
    </xf>
    <xf numFmtId="0" fontId="0" fillId="0" borderId="2" xfId="0" applyFill="1" applyBorder="1">
      <alignment vertical="center"/>
    </xf>
    <xf numFmtId="43" fontId="0" fillId="0" borderId="2" xfId="17" applyFont="1" applyFill="1" applyBorder="1">
      <alignment vertical="center"/>
    </xf>
    <xf numFmtId="185" fontId="0" fillId="0" borderId="2" xfId="17" applyNumberFormat="1" applyFont="1" applyFill="1" applyBorder="1">
      <alignment vertical="center"/>
    </xf>
    <xf numFmtId="43" fontId="0" fillId="0" borderId="0" xfId="17" applyFont="1" applyFill="1">
      <alignment vertical="center"/>
    </xf>
    <xf numFmtId="43" fontId="0" fillId="0" borderId="0" xfId="0" applyNumberFormat="1" applyFill="1">
      <alignment vertical="center"/>
    </xf>
    <xf numFmtId="178" fontId="3" fillId="2" borderId="4" xfId="0" applyNumberFormat="1" applyFont="1" applyFill="1" applyBorder="1" applyAlignment="1">
      <alignment vertical="top" wrapText="1"/>
    </xf>
    <xf numFmtId="178" fontId="3" fillId="0" borderId="4" xfId="0" applyNumberFormat="1" applyFont="1" applyFill="1" applyBorder="1" applyAlignment="1">
      <alignment vertical="top" wrapText="1"/>
    </xf>
    <xf numFmtId="41" fontId="0" fillId="0" borderId="0" xfId="12" applyFont="1" applyFill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3" fontId="3" fillId="2" borderId="0" xfId="17" applyFont="1" applyFill="1" applyBorder="1" applyAlignment="1">
      <alignment vertical="top" wrapText="1"/>
    </xf>
    <xf numFmtId="43" fontId="3" fillId="0" borderId="0" xfId="17" applyFont="1" applyFill="1" applyBorder="1" applyAlignment="1">
      <alignment vertical="top" wrapText="1"/>
    </xf>
    <xf numFmtId="41" fontId="0" fillId="2" borderId="0" xfId="12" applyFont="1" applyFill="1">
      <alignment vertical="center"/>
    </xf>
    <xf numFmtId="0" fontId="9" fillId="0" borderId="2" xfId="0" applyFont="1" applyFill="1" applyBorder="1" applyAlignment="1">
      <alignment horizontal="center" vertical="center"/>
    </xf>
    <xf numFmtId="185" fontId="10" fillId="4" borderId="2" xfId="17" applyNumberFormat="1" applyFont="1" applyFill="1" applyBorder="1" applyAlignment="1" applyProtection="1">
      <alignment vertical="center" shrinkToFit="1"/>
      <protection locked="0"/>
    </xf>
    <xf numFmtId="0" fontId="9" fillId="0" borderId="2" xfId="0" applyFont="1" applyFill="1" applyBorder="1" applyAlignment="1">
      <alignment horizontal="center" vertical="center" wrapText="1"/>
    </xf>
    <xf numFmtId="184" fontId="7" fillId="0" borderId="2" xfId="17" applyNumberFormat="1" applyFont="1" applyFill="1" applyBorder="1" applyAlignment="1">
      <alignment horizontal="center" vertical="center" wrapText="1"/>
    </xf>
    <xf numFmtId="184" fontId="7" fillId="2" borderId="2" xfId="17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3" fillId="3" borderId="2" xfId="391" applyFont="1" applyFill="1" applyBorder="1" applyAlignment="1">
      <alignment horizontal="left" vertical="center" wrapText="1"/>
    </xf>
    <xf numFmtId="0" fontId="3" fillId="3" borderId="2" xfId="273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3" fillId="3" borderId="2" xfId="273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43" fontId="3" fillId="3" borderId="2" xfId="17" applyFont="1" applyFill="1" applyBorder="1" applyAlignment="1">
      <alignment horizontal="center" vertical="center"/>
    </xf>
    <xf numFmtId="0" fontId="1" fillId="5" borderId="2" xfId="357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5" borderId="2" xfId="273" applyFont="1" applyFill="1" applyBorder="1">
      <alignment vertical="center"/>
    </xf>
    <xf numFmtId="0" fontId="0" fillId="2" borderId="2" xfId="0" applyFill="1" applyBorder="1">
      <alignment vertical="center"/>
    </xf>
    <xf numFmtId="43" fontId="0" fillId="2" borderId="2" xfId="17" applyFont="1" applyFill="1" applyBorder="1">
      <alignment vertical="center"/>
    </xf>
    <xf numFmtId="43" fontId="3" fillId="5" borderId="2" xfId="17" applyFont="1" applyFill="1" applyBorder="1">
      <alignment vertical="center"/>
    </xf>
    <xf numFmtId="185" fontId="0" fillId="2" borderId="2" xfId="17" applyNumberFormat="1" applyFont="1" applyFill="1" applyBorder="1">
      <alignment vertical="center"/>
    </xf>
    <xf numFmtId="184" fontId="7" fillId="5" borderId="2" xfId="17" applyNumberFormat="1" applyFont="1" applyFill="1" applyBorder="1" applyAlignment="1">
      <alignment horizontal="center" vertical="center" wrapText="1"/>
    </xf>
    <xf numFmtId="43" fontId="0" fillId="2" borderId="0" xfId="0" applyNumberFormat="1" applyFill="1">
      <alignment vertical="center"/>
    </xf>
    <xf numFmtId="43" fontId="0" fillId="3" borderId="2" xfId="17" applyFont="1" applyFill="1" applyBorder="1">
      <alignment vertical="center"/>
    </xf>
    <xf numFmtId="43" fontId="0" fillId="3" borderId="0" xfId="0" applyNumberFormat="1" applyFill="1">
      <alignment vertical="center"/>
    </xf>
    <xf numFmtId="43" fontId="0" fillId="5" borderId="0" xfId="17" applyFont="1" applyFill="1">
      <alignment vertical="center"/>
    </xf>
    <xf numFmtId="0" fontId="1" fillId="0" borderId="1" xfId="357" applyFill="1" applyBorder="1" applyAlignment="1">
      <alignment vertical="center"/>
    </xf>
    <xf numFmtId="0" fontId="2" fillId="0" borderId="1" xfId="410" applyFill="1" applyBorder="1" applyAlignment="1">
      <alignment vertical="center"/>
    </xf>
    <xf numFmtId="0" fontId="1" fillId="0" borderId="1" xfId="357" applyFont="1" applyFill="1" applyBorder="1" applyAlignment="1">
      <alignment vertical="center" wrapText="1"/>
    </xf>
    <xf numFmtId="0" fontId="1" fillId="0" borderId="5" xfId="357" applyFont="1" applyFill="1" applyBorder="1" applyAlignment="1">
      <alignment vertical="center"/>
    </xf>
    <xf numFmtId="0" fontId="1" fillId="0" borderId="3" xfId="357" applyFill="1" applyBorder="1" applyAlignment="1">
      <alignment vertical="center"/>
    </xf>
    <xf numFmtId="0" fontId="2" fillId="0" borderId="3" xfId="410" applyFill="1" applyBorder="1" applyAlignment="1">
      <alignment vertical="center"/>
    </xf>
    <xf numFmtId="0" fontId="3" fillId="5" borderId="2" xfId="391" applyFont="1" applyFill="1" applyBorder="1" applyAlignment="1">
      <alignment horizontal="left" vertical="center" wrapText="1"/>
    </xf>
    <xf numFmtId="178" fontId="3" fillId="0" borderId="6" xfId="0" applyNumberFormat="1" applyFont="1" applyFill="1" applyBorder="1" applyAlignment="1">
      <alignment vertical="top" wrapText="1"/>
    </xf>
    <xf numFmtId="0" fontId="1" fillId="0" borderId="7" xfId="357" applyFont="1" applyFill="1" applyBorder="1" applyAlignment="1">
      <alignment vertical="center"/>
    </xf>
    <xf numFmtId="0" fontId="1" fillId="0" borderId="7" xfId="357" applyFill="1" applyBorder="1" applyAlignment="1">
      <alignment vertical="center"/>
    </xf>
    <xf numFmtId="0" fontId="1" fillId="2" borderId="7" xfId="357" applyFill="1" applyBorder="1" applyAlignment="1">
      <alignment vertical="center"/>
    </xf>
    <xf numFmtId="0" fontId="1" fillId="0" borderId="8" xfId="357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184" fontId="7" fillId="3" borderId="2" xfId="17" applyNumberFormat="1" applyFont="1" applyFill="1" applyBorder="1" applyAlignment="1">
      <alignment horizontal="center" vertical="center" wrapText="1"/>
    </xf>
    <xf numFmtId="178" fontId="3" fillId="2" borderId="6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186" fontId="8" fillId="0" borderId="2" xfId="0" applyNumberFormat="1" applyFont="1" applyBorder="1" applyAlignment="1">
      <alignment horizontal="center" vertical="center" wrapText="1"/>
    </xf>
    <xf numFmtId="177" fontId="8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186" fontId="8" fillId="0" borderId="2" xfId="0" applyNumberFormat="1" applyFont="1" applyBorder="1">
      <alignment vertical="center"/>
    </xf>
    <xf numFmtId="177" fontId="8" fillId="0" borderId="2" xfId="0" applyNumberFormat="1" applyFont="1" applyBorder="1">
      <alignment vertical="center"/>
    </xf>
    <xf numFmtId="14" fontId="8" fillId="0" borderId="2" xfId="0" applyNumberFormat="1" applyFont="1" applyBorder="1">
      <alignment vertical="center"/>
    </xf>
    <xf numFmtId="177" fontId="8" fillId="0" borderId="2" xfId="0" applyNumberFormat="1" applyFont="1" applyBorder="1" applyAlignment="1">
      <alignment horizontal="right" vertical="center"/>
    </xf>
    <xf numFmtId="14" fontId="8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186" fontId="8" fillId="0" borderId="2" xfId="0" applyNumberFormat="1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2" xfId="0" applyBorder="1">
      <alignment vertical="center"/>
    </xf>
    <xf numFmtId="0" fontId="8" fillId="0" borderId="0" xfId="0" applyFont="1">
      <alignment vertical="center"/>
    </xf>
    <xf numFmtId="0" fontId="12" fillId="2" borderId="0" xfId="0" applyFont="1" applyFill="1" applyAlignment="1">
      <alignment horizontal="center" vertical="center"/>
    </xf>
    <xf numFmtId="0" fontId="1" fillId="0" borderId="9" xfId="208" applyBorder="1" applyAlignment="1">
      <alignment horizontal="center" vertical="center"/>
    </xf>
    <xf numFmtId="0" fontId="1" fillId="2" borderId="9" xfId="208" applyFill="1" applyBorder="1" applyAlignment="1">
      <alignment horizontal="center" vertical="center"/>
    </xf>
    <xf numFmtId="0" fontId="1" fillId="0" borderId="0" xfId="208" applyAlignment="1">
      <alignment horizontal="center" vertical="center"/>
    </xf>
    <xf numFmtId="0" fontId="1" fillId="2" borderId="0" xfId="208" applyFill="1" applyAlignment="1">
      <alignment horizontal="center" vertical="center"/>
    </xf>
    <xf numFmtId="0" fontId="1" fillId="0" borderId="0" xfId="208" applyBorder="1" applyAlignment="1">
      <alignment horizontal="center" vertical="center"/>
    </xf>
    <xf numFmtId="0" fontId="1" fillId="2" borderId="0" xfId="208" applyFill="1" applyBorder="1" applyAlignment="1">
      <alignment horizontal="center" vertical="center"/>
    </xf>
    <xf numFmtId="0" fontId="1" fillId="0" borderId="0" xfId="208" applyFont="1" applyBorder="1" applyAlignment="1">
      <alignment horizontal="center" vertical="center"/>
    </xf>
    <xf numFmtId="0" fontId="1" fillId="0" borderId="10" xfId="208" applyBorder="1" applyAlignment="1">
      <alignment horizontal="center" vertical="center"/>
    </xf>
    <xf numFmtId="0" fontId="1" fillId="2" borderId="10" xfId="208" applyFill="1" applyBorder="1" applyAlignment="1">
      <alignment horizontal="center" vertical="center"/>
    </xf>
    <xf numFmtId="187" fontId="1" fillId="0" borderId="0" xfId="208" applyNumberFormat="1" applyBorder="1" applyAlignment="1">
      <alignment horizontal="center" vertical="center"/>
    </xf>
    <xf numFmtId="187" fontId="1" fillId="2" borderId="0" xfId="208" applyNumberFormat="1" applyFill="1" applyBorder="1" applyAlignment="1">
      <alignment horizontal="center" vertical="center"/>
    </xf>
    <xf numFmtId="0" fontId="1" fillId="0" borderId="0" xfId="208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43" fontId="16" fillId="0" borderId="2" xfId="17" applyFont="1" applyFill="1" applyBorder="1" applyAlignment="1" applyProtection="1">
      <alignment horizontal="center" vertical="center" wrapText="1"/>
    </xf>
    <xf numFmtId="43" fontId="3" fillId="0" borderId="2" xfId="17" applyFont="1" applyFill="1" applyBorder="1" applyAlignment="1" applyProtection="1">
      <alignment vertical="center"/>
    </xf>
    <xf numFmtId="0" fontId="18" fillId="0" borderId="2" xfId="0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2" xfId="273" applyFont="1" applyFill="1" applyBorder="1" applyAlignment="1">
      <alignment horizontal="center" vertical="center"/>
    </xf>
    <xf numFmtId="14" fontId="18" fillId="0" borderId="2" xfId="273" applyNumberFormat="1" applyFont="1" applyFill="1" applyBorder="1" applyAlignment="1">
      <alignment horizontal="center" vertical="center"/>
    </xf>
    <xf numFmtId="177" fontId="19" fillId="0" borderId="2" xfId="273" applyNumberFormat="1" applyFont="1" applyFill="1" applyBorder="1" applyAlignment="1">
      <alignment horizontal="center" vertical="center"/>
    </xf>
    <xf numFmtId="178" fontId="19" fillId="0" borderId="2" xfId="273" applyNumberFormat="1" applyFont="1" applyFill="1" applyBorder="1">
      <alignment vertical="center"/>
    </xf>
    <xf numFmtId="187" fontId="0" fillId="0" borderId="3" xfId="0" applyNumberFormat="1" applyFill="1" applyBorder="1">
      <alignment vertical="center"/>
    </xf>
    <xf numFmtId="0" fontId="16" fillId="0" borderId="2" xfId="357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18" fillId="0" borderId="2" xfId="273" applyFont="1" applyFill="1" applyBorder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3" fontId="3" fillId="0" borderId="0" xfId="0" applyNumberFormat="1" applyFont="1" applyFill="1">
      <alignment vertical="center"/>
    </xf>
    <xf numFmtId="177" fontId="18" fillId="0" borderId="2" xfId="273" applyNumberFormat="1" applyFont="1" applyFill="1" applyBorder="1" applyAlignment="1">
      <alignment horizontal="center" vertical="center"/>
    </xf>
    <xf numFmtId="43" fontId="7" fillId="0" borderId="2" xfId="17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79" fontId="0" fillId="0" borderId="0" xfId="12" applyNumberFormat="1" applyFont="1" applyFill="1">
      <alignment vertical="center"/>
    </xf>
    <xf numFmtId="179" fontId="0" fillId="0" borderId="0" xfId="17" applyNumberFormat="1" applyFont="1" applyFill="1">
      <alignment vertical="center"/>
    </xf>
    <xf numFmtId="179" fontId="0" fillId="0" borderId="0" xfId="0" applyNumberFormat="1" applyFill="1">
      <alignment vertical="center"/>
    </xf>
    <xf numFmtId="43" fontId="8" fillId="0" borderId="2" xfId="17" applyFont="1" applyBorder="1">
      <alignment vertical="center"/>
    </xf>
    <xf numFmtId="43" fontId="3" fillId="0" borderId="2" xfId="17" applyFont="1" applyFill="1" applyBorder="1" applyAlignment="1">
      <alignment vertical="top" wrapText="1"/>
    </xf>
    <xf numFmtId="43" fontId="8" fillId="0" borderId="0" xfId="17" applyFont="1" applyBorder="1">
      <alignment vertical="center"/>
    </xf>
    <xf numFmtId="43" fontId="8" fillId="0" borderId="0" xfId="17" applyFont="1">
      <alignment vertical="center"/>
    </xf>
    <xf numFmtId="188" fontId="8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43" fontId="0" fillId="0" borderId="0" xfId="17" applyFont="1" applyBorder="1">
      <alignment vertical="center"/>
    </xf>
    <xf numFmtId="189" fontId="0" fillId="0" borderId="0" xfId="0" applyNumberFormat="1">
      <alignment vertical="center"/>
    </xf>
    <xf numFmtId="0" fontId="23" fillId="6" borderId="2" xfId="0" applyFont="1" applyFill="1" applyBorder="1" applyAlignment="1">
      <alignment horizontal="center" vertical="center"/>
    </xf>
    <xf numFmtId="0" fontId="24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20" applyBorder="1" applyAlignment="1">
      <alignment vertical="center"/>
    </xf>
    <xf numFmtId="0" fontId="8" fillId="0" borderId="0" xfId="0" applyFont="1" applyBorder="1">
      <alignment vertical="center"/>
    </xf>
    <xf numFmtId="0" fontId="1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 vertical="center"/>
    </xf>
    <xf numFmtId="14" fontId="18" fillId="0" borderId="25" xfId="273" applyNumberFormat="1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14" fontId="18" fillId="0" borderId="28" xfId="273" applyNumberFormat="1" applyFont="1" applyFill="1" applyBorder="1" applyAlignment="1">
      <alignment horizontal="center" vertical="center"/>
    </xf>
    <xf numFmtId="14" fontId="3" fillId="0" borderId="28" xfId="0" applyNumberFormat="1" applyFont="1" applyFill="1" applyBorder="1" applyAlignment="1">
      <alignment horizontal="center" vertical="center"/>
    </xf>
    <xf numFmtId="0" fontId="3" fillId="0" borderId="29" xfId="273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18" fillId="0" borderId="29" xfId="273" applyFont="1" applyFill="1" applyBorder="1" applyAlignment="1">
      <alignment horizontal="center" vertical="center"/>
    </xf>
    <xf numFmtId="14" fontId="18" fillId="0" borderId="29" xfId="273" applyNumberFormat="1" applyFont="1" applyFill="1" applyBorder="1" applyAlignment="1">
      <alignment horizontal="center" vertical="center"/>
    </xf>
    <xf numFmtId="183" fontId="0" fillId="0" borderId="3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43" fontId="0" fillId="0" borderId="0" xfId="17" applyFont="1" applyFill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14" fontId="3" fillId="0" borderId="29" xfId="0" applyNumberFormat="1" applyFont="1" applyFill="1" applyBorder="1" applyAlignment="1">
      <alignment horizontal="center" vertical="center"/>
    </xf>
    <xf numFmtId="0" fontId="18" fillId="0" borderId="31" xfId="273" applyFont="1" applyFill="1" applyBorder="1" applyAlignment="1">
      <alignment horizontal="center" vertical="center"/>
    </xf>
    <xf numFmtId="14" fontId="18" fillId="0" borderId="31" xfId="273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14" fontId="3" fillId="0" borderId="31" xfId="273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391" applyFont="1" applyFill="1" applyBorder="1" applyAlignment="1">
      <alignment horizontal="left" vertical="center" wrapText="1"/>
    </xf>
    <xf numFmtId="0" fontId="18" fillId="0" borderId="32" xfId="0" applyFont="1" applyFill="1" applyBorder="1" applyAlignment="1">
      <alignment horizontal="center" vertical="center"/>
    </xf>
    <xf numFmtId="14" fontId="18" fillId="0" borderId="32" xfId="273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8" fillId="0" borderId="32" xfId="273" applyFont="1" applyFill="1" applyBorder="1" applyAlignment="1">
      <alignment horizontal="center" vertical="center"/>
    </xf>
    <xf numFmtId="14" fontId="3" fillId="0" borderId="32" xfId="273" applyNumberFormat="1" applyFont="1" applyFill="1" applyBorder="1" applyAlignment="1">
      <alignment horizontal="center" vertical="center"/>
    </xf>
    <xf numFmtId="181" fontId="0" fillId="0" borderId="0" xfId="0" applyNumberFormat="1" applyFill="1">
      <alignment vertical="center"/>
    </xf>
    <xf numFmtId="0" fontId="3" fillId="0" borderId="33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14" fontId="18" fillId="0" borderId="33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14" fontId="3" fillId="0" borderId="33" xfId="0" applyNumberFormat="1" applyFont="1" applyFill="1" applyBorder="1" applyAlignment="1">
      <alignment horizontal="center" vertical="center"/>
    </xf>
    <xf numFmtId="0" fontId="3" fillId="0" borderId="33" xfId="391" applyFont="1" applyFill="1" applyBorder="1" applyAlignment="1">
      <alignment horizontal="left" vertical="center" wrapText="1"/>
    </xf>
    <xf numFmtId="0" fontId="3" fillId="0" borderId="33" xfId="273" applyFont="1" applyFill="1" applyBorder="1" applyAlignment="1">
      <alignment horizontal="center" vertical="center"/>
    </xf>
    <xf numFmtId="14" fontId="3" fillId="0" borderId="33" xfId="273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14" fontId="18" fillId="0" borderId="33" xfId="273" applyNumberFormat="1" applyFont="1" applyFill="1" applyBorder="1" applyAlignment="1">
      <alignment horizontal="center" vertical="center"/>
    </xf>
    <xf numFmtId="0" fontId="3" fillId="0" borderId="25" xfId="391" applyFont="1" applyFill="1" applyBorder="1" applyAlignment="1">
      <alignment horizontal="left" vertical="center" wrapText="1"/>
    </xf>
    <xf numFmtId="2" fontId="56" fillId="0" borderId="31" xfId="232" applyNumberFormat="1" applyFont="1" applyFill="1" applyBorder="1" applyAlignment="1">
      <alignment horizontal="left" vertical="center" wrapText="1"/>
    </xf>
    <xf numFmtId="0" fontId="3" fillId="0" borderId="32" xfId="391" applyFont="1" applyFill="1" applyBorder="1" applyAlignment="1">
      <alignment horizontal="left" vertical="center" wrapText="1"/>
    </xf>
    <xf numFmtId="0" fontId="3" fillId="0" borderId="28" xfId="391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2" fontId="20" fillId="0" borderId="26" xfId="232" applyNumberFormat="1" applyFont="1" applyFill="1" applyBorder="1" applyAlignment="1">
      <alignment horizontal="center" vertical="center" wrapText="1"/>
    </xf>
    <xf numFmtId="2" fontId="20" fillId="0" borderId="11" xfId="232" applyNumberFormat="1" applyFont="1" applyFill="1" applyBorder="1" applyAlignment="1">
      <alignment horizontal="center" vertical="center" wrapText="1"/>
    </xf>
    <xf numFmtId="2" fontId="20" fillId="0" borderId="1" xfId="232" applyNumberFormat="1" applyFont="1" applyFill="1" applyBorder="1" applyAlignment="1">
      <alignment horizontal="center" vertical="center" wrapText="1"/>
    </xf>
    <xf numFmtId="2" fontId="20" fillId="0" borderId="24" xfId="232" applyNumberFormat="1" applyFont="1" applyFill="1" applyBorder="1" applyAlignment="1">
      <alignment horizontal="center" vertical="center" wrapText="1"/>
    </xf>
    <xf numFmtId="2" fontId="20" fillId="0" borderId="26" xfId="232" applyNumberFormat="1" applyFont="1" applyFill="1" applyBorder="1" applyAlignment="1">
      <alignment horizontal="left" vertical="center" wrapText="1"/>
    </xf>
    <xf numFmtId="0" fontId="3" fillId="0" borderId="29" xfId="391" applyFont="1" applyFill="1" applyBorder="1" applyAlignment="1">
      <alignment horizontal="left" vertical="center" wrapText="1"/>
    </xf>
    <xf numFmtId="2" fontId="56" fillId="0" borderId="6" xfId="232" applyNumberFormat="1" applyFont="1" applyFill="1" applyBorder="1" applyAlignment="1">
      <alignment horizontal="left" vertical="center" wrapText="1"/>
    </xf>
    <xf numFmtId="2" fontId="20" fillId="0" borderId="6" xfId="232" applyNumberFormat="1" applyFont="1" applyFill="1" applyBorder="1" applyAlignment="1">
      <alignment horizontal="left" vertical="center" wrapText="1"/>
    </xf>
    <xf numFmtId="2" fontId="56" fillId="0" borderId="11" xfId="232" applyNumberFormat="1" applyFont="1" applyFill="1" applyBorder="1" applyAlignment="1">
      <alignment horizontal="left" vertical="center" wrapText="1"/>
    </xf>
    <xf numFmtId="2" fontId="0" fillId="0" borderId="2" xfId="0" applyNumberFormat="1" applyFill="1" applyBorder="1">
      <alignment vertical="center"/>
    </xf>
    <xf numFmtId="2" fontId="0" fillId="0" borderId="3" xfId="0" applyNumberFormat="1" applyFill="1" applyBorder="1">
      <alignment vertical="center"/>
    </xf>
    <xf numFmtId="0" fontId="0" fillId="0" borderId="2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176" fontId="0" fillId="0" borderId="3" xfId="0" applyNumberFormat="1" applyFill="1" applyBorder="1">
      <alignment vertical="center"/>
    </xf>
    <xf numFmtId="2" fontId="0" fillId="0" borderId="29" xfId="0" applyNumberFormat="1" applyFill="1" applyBorder="1">
      <alignment vertical="center"/>
    </xf>
    <xf numFmtId="187" fontId="0" fillId="0" borderId="29" xfId="0" applyNumberFormat="1" applyFill="1" applyBorder="1" applyAlignment="1">
      <alignment horizontal="right"/>
    </xf>
    <xf numFmtId="187" fontId="0" fillId="0" borderId="3" xfId="0" applyNumberFormat="1" applyFill="1" applyBorder="1" applyAlignment="1">
      <alignment horizontal="right" vertical="center"/>
    </xf>
    <xf numFmtId="43" fontId="3" fillId="0" borderId="33" xfId="231" applyNumberFormat="1" applyFont="1" applyFill="1" applyBorder="1">
      <alignment vertical="center"/>
    </xf>
    <xf numFmtId="43" fontId="3" fillId="0" borderId="39" xfId="875" applyNumberFormat="1" applyFont="1" applyFill="1" applyBorder="1">
      <alignment vertical="center"/>
    </xf>
    <xf numFmtId="43" fontId="3" fillId="0" borderId="39" xfId="875" applyNumberFormat="1" applyFont="1" applyFill="1" applyBorder="1">
      <alignment vertical="center"/>
    </xf>
    <xf numFmtId="43" fontId="3" fillId="0" borderId="39" xfId="875" applyNumberFormat="1" applyFont="1" applyFill="1" applyBorder="1">
      <alignment vertical="center"/>
    </xf>
    <xf numFmtId="43" fontId="3" fillId="0" borderId="39" xfId="875" applyNumberFormat="1" applyFont="1" applyFill="1" applyBorder="1">
      <alignment vertical="center"/>
    </xf>
    <xf numFmtId="43" fontId="3" fillId="0" borderId="39" xfId="875" applyNumberFormat="1" applyFont="1" applyFill="1" applyBorder="1">
      <alignment vertical="center"/>
    </xf>
    <xf numFmtId="43" fontId="3" fillId="0" borderId="39" xfId="875" applyNumberFormat="1" applyFont="1" applyFill="1" applyBorder="1">
      <alignment vertical="center"/>
    </xf>
    <xf numFmtId="43" fontId="3" fillId="0" borderId="39" xfId="875" applyNumberFormat="1" applyFont="1" applyFill="1" applyBorder="1">
      <alignment vertical="center"/>
    </xf>
    <xf numFmtId="2" fontId="20" fillId="0" borderId="1" xfId="232" applyNumberFormat="1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center" vertical="center"/>
    </xf>
    <xf numFmtId="14" fontId="3" fillId="0" borderId="40" xfId="273" applyNumberFormat="1" applyFont="1" applyFill="1" applyBorder="1" applyAlignment="1">
      <alignment horizontal="center" vertical="center"/>
    </xf>
    <xf numFmtId="43" fontId="3" fillId="0" borderId="40" xfId="231" applyNumberFormat="1" applyFont="1" applyFill="1" applyBorder="1">
      <alignment vertical="center"/>
    </xf>
    <xf numFmtId="43" fontId="3" fillId="0" borderId="40" xfId="875" applyNumberFormat="1" applyFont="1" applyFill="1" applyBorder="1">
      <alignment vertical="center"/>
    </xf>
    <xf numFmtId="0" fontId="16" fillId="0" borderId="39" xfId="357" applyFont="1" applyFill="1" applyBorder="1" applyAlignment="1">
      <alignment horizontal="center" vertical="center" wrapText="1"/>
    </xf>
    <xf numFmtId="0" fontId="55" fillId="0" borderId="39" xfId="273" applyFont="1" applyFill="1" applyBorder="1">
      <alignment vertical="center"/>
    </xf>
    <xf numFmtId="2" fontId="56" fillId="0" borderId="40" xfId="232" applyNumberFormat="1" applyFont="1" applyFill="1" applyBorder="1" applyAlignment="1">
      <alignment horizontal="left" vertical="center" wrapText="1"/>
    </xf>
    <xf numFmtId="189" fontId="55" fillId="0" borderId="3" xfId="469" applyNumberFormat="1" applyFont="1" applyFill="1" applyBorder="1" applyAlignment="1">
      <alignment horizontal="center" vertical="center" wrapText="1"/>
    </xf>
    <xf numFmtId="189" fontId="55" fillId="0" borderId="3" xfId="470" applyNumberFormat="1" applyFont="1" applyFill="1" applyBorder="1" applyAlignment="1">
      <alignment horizontal="center" vertical="center" wrapText="1"/>
    </xf>
    <xf numFmtId="189" fontId="55" fillId="0" borderId="30" xfId="470" applyNumberFormat="1" applyFont="1" applyFill="1" applyBorder="1" applyAlignment="1">
      <alignment horizontal="center" vertical="center" wrapText="1"/>
    </xf>
    <xf numFmtId="0" fontId="55" fillId="0" borderId="3" xfId="470" applyFont="1" applyFill="1" applyBorder="1" applyAlignment="1">
      <alignment horizontal="center" vertical="center" wrapText="1"/>
    </xf>
    <xf numFmtId="187" fontId="55" fillId="0" borderId="3" xfId="470" applyNumberFormat="1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/>
    </xf>
    <xf numFmtId="14" fontId="18" fillId="0" borderId="40" xfId="0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185" fontId="61" fillId="0" borderId="40" xfId="0" applyNumberFormat="1" applyFont="1" applyFill="1" applyBorder="1" applyAlignment="1">
      <alignment horizontal="right" vertical="center" wrapText="1"/>
    </xf>
    <xf numFmtId="0" fontId="3" fillId="0" borderId="40" xfId="391" applyFont="1" applyFill="1" applyBorder="1" applyAlignment="1">
      <alignment horizontal="left" vertical="center" wrapText="1"/>
    </xf>
    <xf numFmtId="14" fontId="3" fillId="0" borderId="40" xfId="0" applyNumberFormat="1" applyFont="1" applyFill="1" applyBorder="1" applyAlignment="1">
      <alignment horizontal="center" vertical="center"/>
    </xf>
    <xf numFmtId="0" fontId="3" fillId="0" borderId="40" xfId="273" applyFont="1" applyFill="1" applyBorder="1">
      <alignment vertical="center"/>
    </xf>
    <xf numFmtId="177" fontId="18" fillId="0" borderId="40" xfId="273" applyNumberFormat="1" applyFont="1" applyFill="1" applyBorder="1" applyAlignment="1">
      <alignment horizontal="center" vertical="center"/>
    </xf>
    <xf numFmtId="0" fontId="18" fillId="0" borderId="40" xfId="273" applyFont="1" applyFill="1" applyBorder="1">
      <alignment vertical="center"/>
    </xf>
    <xf numFmtId="2" fontId="0" fillId="0" borderId="40" xfId="0" applyNumberFormat="1" applyFill="1" applyBorder="1">
      <alignment vertical="center"/>
    </xf>
    <xf numFmtId="0" fontId="3" fillId="0" borderId="40" xfId="0" applyFont="1" applyFill="1" applyBorder="1">
      <alignment vertical="center"/>
    </xf>
    <xf numFmtId="0" fontId="24" fillId="0" borderId="0" xfId="0" applyFont="1" applyFill="1">
      <alignment vertical="center"/>
    </xf>
    <xf numFmtId="189" fontId="55" fillId="0" borderId="41" xfId="470" applyNumberFormat="1" applyFont="1" applyFill="1" applyBorder="1" applyAlignment="1">
      <alignment horizontal="center" vertical="center" wrapText="1"/>
    </xf>
    <xf numFmtId="187" fontId="55" fillId="0" borderId="41" xfId="470" applyNumberFormat="1" applyFont="1" applyFill="1" applyBorder="1" applyAlignment="1">
      <alignment horizontal="center" vertical="center" wrapText="1"/>
    </xf>
    <xf numFmtId="189" fontId="55" fillId="0" borderId="41" xfId="469" applyNumberFormat="1" applyFont="1" applyFill="1" applyBorder="1" applyAlignment="1">
      <alignment horizontal="center" vertical="center" wrapText="1"/>
    </xf>
    <xf numFmtId="0" fontId="55" fillId="0" borderId="41" xfId="0" applyFont="1" applyFill="1" applyBorder="1">
      <alignment vertical="center"/>
    </xf>
    <xf numFmtId="0" fontId="55" fillId="0" borderId="41" xfId="0" applyFont="1" applyFill="1" applyBorder="1" applyAlignment="1">
      <alignment horizontal="center" vertical="center"/>
    </xf>
    <xf numFmtId="43" fontId="3" fillId="0" borderId="41" xfId="231" applyNumberFormat="1" applyFont="1" applyFill="1" applyBorder="1">
      <alignment vertical="center"/>
    </xf>
    <xf numFmtId="0" fontId="18" fillId="0" borderId="41" xfId="0" applyFont="1" applyFill="1" applyBorder="1" applyAlignment="1">
      <alignment horizontal="center" vertical="center"/>
    </xf>
    <xf numFmtId="0" fontId="18" fillId="0" borderId="41" xfId="273" applyFont="1" applyFill="1" applyBorder="1" applyAlignment="1">
      <alignment horizontal="center" vertical="center"/>
    </xf>
    <xf numFmtId="14" fontId="18" fillId="0" borderId="41" xfId="273" applyNumberFormat="1" applyFont="1" applyFill="1" applyBorder="1" applyAlignment="1">
      <alignment horizontal="center" vertical="center"/>
    </xf>
    <xf numFmtId="43" fontId="3" fillId="0" borderId="41" xfId="875" applyNumberFormat="1" applyFont="1" applyFill="1" applyBorder="1">
      <alignment vertical="center"/>
    </xf>
    <xf numFmtId="0" fontId="6" fillId="0" borderId="41" xfId="0" applyFont="1" applyFill="1" applyBorder="1" applyAlignment="1">
      <alignment horizontal="center" vertical="center"/>
    </xf>
    <xf numFmtId="0" fontId="3" fillId="29" borderId="41" xfId="39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11" fillId="2" borderId="0" xfId="2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1" fillId="2" borderId="0" xfId="398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left" vertical="top" wrapText="1"/>
    </xf>
    <xf numFmtId="43" fontId="3" fillId="0" borderId="0" xfId="17" applyFont="1" applyFill="1" applyBorder="1" applyAlignment="1">
      <alignment horizontal="left" vertical="top" wrapText="1"/>
    </xf>
    <xf numFmtId="0" fontId="16" fillId="0" borderId="1" xfId="357" applyFont="1" applyFill="1" applyBorder="1" applyAlignment="1">
      <alignment horizontal="center" vertical="center"/>
    </xf>
    <xf numFmtId="0" fontId="16" fillId="0" borderId="3" xfId="357" applyFont="1" applyFill="1" applyBorder="1" applyAlignment="1">
      <alignment horizontal="center" vertical="center"/>
    </xf>
    <xf numFmtId="0" fontId="17" fillId="0" borderId="1" xfId="410" applyFont="1" applyFill="1" applyBorder="1" applyAlignment="1">
      <alignment horizontal="center" vertical="center"/>
    </xf>
    <xf numFmtId="0" fontId="17" fillId="0" borderId="3" xfId="410" applyFont="1" applyFill="1" applyBorder="1" applyAlignment="1">
      <alignment horizontal="center" vertical="center"/>
    </xf>
    <xf numFmtId="0" fontId="16" fillId="0" borderId="1" xfId="357" applyFont="1" applyFill="1" applyBorder="1" applyAlignment="1">
      <alignment horizontal="center" vertical="center" wrapText="1"/>
    </xf>
    <xf numFmtId="0" fontId="16" fillId="0" borderId="3" xfId="357" applyFont="1" applyFill="1" applyBorder="1" applyAlignment="1">
      <alignment horizontal="center" vertical="center" wrapText="1"/>
    </xf>
    <xf numFmtId="0" fontId="13" fillId="0" borderId="0" xfId="410" applyFont="1" applyFill="1" applyAlignment="1">
      <alignment horizontal="center" vertical="center"/>
    </xf>
    <xf numFmtId="43" fontId="13" fillId="0" borderId="0" xfId="17" applyFont="1" applyFill="1" applyAlignment="1">
      <alignment horizontal="center" vertical="center"/>
    </xf>
    <xf numFmtId="0" fontId="14" fillId="0" borderId="0" xfId="273" applyFont="1" applyFill="1" applyBorder="1" applyAlignment="1">
      <alignment horizontal="center" vertical="center"/>
    </xf>
    <xf numFmtId="43" fontId="14" fillId="0" borderId="0" xfId="17" applyFont="1" applyFill="1" applyBorder="1" applyAlignment="1" applyProtection="1">
      <alignment horizontal="center" vertical="center"/>
    </xf>
    <xf numFmtId="0" fontId="15" fillId="0" borderId="0" xfId="273" applyFont="1" applyFill="1" applyBorder="1" applyAlignment="1">
      <alignment horizontal="center" vertical="center"/>
    </xf>
    <xf numFmtId="43" fontId="15" fillId="0" borderId="0" xfId="17" applyFont="1" applyFill="1" applyBorder="1" applyAlignment="1" applyProtection="1">
      <alignment horizontal="center" vertical="center"/>
    </xf>
    <xf numFmtId="43" fontId="16" fillId="0" borderId="2" xfId="17" applyFont="1" applyFill="1" applyBorder="1" applyAlignment="1" applyProtection="1">
      <alignment horizontal="center" vertical="center"/>
    </xf>
    <xf numFmtId="0" fontId="16" fillId="0" borderId="2" xfId="357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1" fillId="0" borderId="0" xfId="20" applyFont="1" applyAlignment="1">
      <alignment horizontal="center" vertical="center"/>
    </xf>
    <xf numFmtId="0" fontId="2" fillId="2" borderId="4" xfId="2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" fillId="0" borderId="2" xfId="357" applyFont="1" applyFill="1" applyBorder="1" applyAlignment="1">
      <alignment horizontal="center" vertical="center"/>
    </xf>
    <xf numFmtId="0" fontId="1" fillId="0" borderId="2" xfId="357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1" xfId="357" applyFill="1" applyBorder="1" applyAlignment="1">
      <alignment horizontal="center" vertical="center"/>
    </xf>
    <xf numFmtId="0" fontId="1" fillId="0" borderId="3" xfId="357" applyFill="1" applyBorder="1" applyAlignment="1">
      <alignment horizontal="center" vertical="center"/>
    </xf>
    <xf numFmtId="0" fontId="2" fillId="0" borderId="1" xfId="410" applyFill="1" applyBorder="1" applyAlignment="1">
      <alignment horizontal="center" vertical="center"/>
    </xf>
    <xf numFmtId="0" fontId="2" fillId="0" borderId="3" xfId="410" applyFill="1" applyBorder="1" applyAlignment="1">
      <alignment horizontal="center" vertical="center"/>
    </xf>
    <xf numFmtId="0" fontId="1" fillId="0" borderId="1" xfId="357" applyFont="1" applyFill="1" applyBorder="1" applyAlignment="1">
      <alignment horizontal="center" vertical="center" wrapText="1"/>
    </xf>
  </cellXfs>
  <cellStyles count="878">
    <cellStyle name="?鹎%U龡&amp;H?_x0008__x001c__x001c_?_x0007__x0001__x0001_" xfId="71"/>
    <cellStyle name="?鹎%U龡&amp;H?_x0008__x001c__x001c_?_x0007__x0001__x0001_ 2" xfId="23"/>
    <cellStyle name="?鹎%U龡&amp;H?_x0008__x001c__x001c_?_x0007__x0001__x0001_ 2 2" xfId="508"/>
    <cellStyle name="?鹎%U龡&amp;H?_x0008__x001c__x001c_?_x0007__x0001__x0001_ 3" xfId="18"/>
    <cellStyle name="?鹎%U龡&amp;H?_x0008__x001c__x001c_?_x0007__x0001__x0001_ 3 2" xfId="506"/>
    <cellStyle name="?鹎%U龡&amp;H?_x0008__x001c__x001c_?_x0007__x0001__x0001_ 4" xfId="33"/>
    <cellStyle name="?鹎%U龡&amp;H?_x0008__x001c__x001c_?_x0007__x0001__x0001_ 4 2" xfId="517"/>
    <cellStyle name="?鹎%U龡&amp;H?_x0008__x001c__x001c_?_x0007__x0001__x0001_ 5" xfId="63"/>
    <cellStyle name="?鹎%U龡&amp;H?_x0008__x001c__x001c_?_x0007__x0001__x0001_ 5 2" xfId="537"/>
    <cellStyle name="?鹎%U龡&amp;H?_x0008__x001c__x001c_?_x0007__x0001__x0001_ 6" xfId="69"/>
    <cellStyle name="?鹎%U龡&amp;H?_x0008__x001c__x001c_?_x0007__x0001__x0001_ 6 2" xfId="541"/>
    <cellStyle name="?鹎%U龡&amp;H?_x0008__x001c__x001c_?_x0007__x0001__x0001_ 7" xfId="8"/>
    <cellStyle name="?鹎%U龡&amp;H?_x0008__x001c__x001c_?_x0007__x0001__x0001_ 7 2" xfId="497"/>
    <cellStyle name="?鹎%U龡&amp;H?_x0008__x001c__x001c_?_x0007__x0001__x0001_ 8" xfId="543"/>
    <cellStyle name="?鹎%U龡&amp;H?_x0008__x001c__x001c_?_x0007__x0001__x0001_ 9" xfId="860"/>
    <cellStyle name="0,0_x000d__x000a_NA_x000d__x000a_" xfId="30"/>
    <cellStyle name="20% - 强调文字颜色 1 2" xfId="2"/>
    <cellStyle name="20% - 强调文字颜色 1 3" xfId="57"/>
    <cellStyle name="20% - 强调文字颜色 2 2" xfId="72"/>
    <cellStyle name="20% - 强调文字颜色 2 3" xfId="43"/>
    <cellStyle name="20% - 强调文字颜色 3 2" xfId="73"/>
    <cellStyle name="20% - 强调文字颜色 3 3" xfId="44"/>
    <cellStyle name="20% - 强调文字颜色 4 2" xfId="75"/>
    <cellStyle name="20% - 强调文字颜色 4 3" xfId="79"/>
    <cellStyle name="20% - 强调文字颜色 5 2" xfId="82"/>
    <cellStyle name="20% - 强调文字颜色 5 3" xfId="84"/>
    <cellStyle name="20% - 强调文字颜色 6 2" xfId="85"/>
    <cellStyle name="20% - 强调文字颜色 6 3" xfId="86"/>
    <cellStyle name="40% - 强调文字颜色 1 2" xfId="88"/>
    <cellStyle name="40% - 强调文字颜色 1 3" xfId="90"/>
    <cellStyle name="40% - 强调文字颜色 2 2" xfId="94"/>
    <cellStyle name="40% - 强调文字颜色 2 3" xfId="96"/>
    <cellStyle name="40% - 强调文字颜色 3 2" xfId="98"/>
    <cellStyle name="40% - 强调文字颜色 3 3" xfId="100"/>
    <cellStyle name="40% - 强调文字颜色 4 2" xfId="37"/>
    <cellStyle name="40% - 强调文字颜色 4 3" xfId="102"/>
    <cellStyle name="40% - 强调文字颜色 5 2" xfId="104"/>
    <cellStyle name="40% - 强调文字颜色 5 3" xfId="106"/>
    <cellStyle name="40% - 强调文字颜色 6 2" xfId="109"/>
    <cellStyle name="40% - 强调文字颜色 6 3" xfId="112"/>
    <cellStyle name="60% - 强调文字颜色 1 2" xfId="114"/>
    <cellStyle name="60% - 强调文字颜色 1 3" xfId="115"/>
    <cellStyle name="60% - 强调文字颜色 2 2" xfId="118"/>
    <cellStyle name="60% - 强调文字颜色 2 3" xfId="22"/>
    <cellStyle name="60% - 强调文字颜色 3 2" xfId="119"/>
    <cellStyle name="60% - 强调文字颜色 3 3" xfId="120"/>
    <cellStyle name="60% - 强调文字颜色 4 2" xfId="121"/>
    <cellStyle name="60% - 强调文字颜色 4 3" xfId="122"/>
    <cellStyle name="60% - 强调文字颜色 5 2" xfId="123"/>
    <cellStyle name="60% - 强调文字颜色 5 3" xfId="124"/>
    <cellStyle name="60% - 强调文字颜色 6 2" xfId="125"/>
    <cellStyle name="60% - 强调文字颜色 6 3" xfId="126"/>
    <cellStyle name="Normal_建造合同表v11_Combined20060630_to client-reviewed" xfId="128"/>
    <cellStyle name="标题 1 2" xfId="132"/>
    <cellStyle name="标题 1 3" xfId="136"/>
    <cellStyle name="标题 2 2" xfId="138"/>
    <cellStyle name="标题 2 3" xfId="140"/>
    <cellStyle name="标题 3 2" xfId="141"/>
    <cellStyle name="标题 3 3" xfId="143"/>
    <cellStyle name="标题 4 2" xfId="145"/>
    <cellStyle name="标题 4 3" xfId="147"/>
    <cellStyle name="标题 5" xfId="150"/>
    <cellStyle name="标题 6" xfId="152"/>
    <cellStyle name="差 2" xfId="153"/>
    <cellStyle name="差 3" xfId="155"/>
    <cellStyle name="差_中国交建海外在建项目统计表(修改）-12" xfId="156"/>
    <cellStyle name="差_中国交建海外在建项目统计表--提供何姐表H2012-09" xfId="19"/>
    <cellStyle name="差_中交股份海外在建项目统计(2012-8)" xfId="157"/>
    <cellStyle name="常规" xfId="0" builtinId="0"/>
    <cellStyle name="常规 10" xfId="160"/>
    <cellStyle name="常规 10 2" xfId="161"/>
    <cellStyle name="常规 10 2 2" xfId="583"/>
    <cellStyle name="常规 10 3" xfId="162"/>
    <cellStyle name="常规 10 3 2" xfId="584"/>
    <cellStyle name="常规 10 4" xfId="163"/>
    <cellStyle name="常规 10 4 2" xfId="585"/>
    <cellStyle name="常规 10 5" xfId="87"/>
    <cellStyle name="常规 10 5 2" xfId="550"/>
    <cellStyle name="常规 10 6" xfId="92"/>
    <cellStyle name="常规 10 6 2" xfId="552"/>
    <cellStyle name="常规 10 7" xfId="165"/>
    <cellStyle name="常规 10 7 2" xfId="587"/>
    <cellStyle name="常规 10 8" xfId="582"/>
    <cellStyle name="常规 100" xfId="874"/>
    <cellStyle name="常规 101" xfId="875"/>
    <cellStyle name="常规 11" xfId="168"/>
    <cellStyle name="常规 11 2" xfId="169"/>
    <cellStyle name="常规 11 2 2" xfId="591"/>
    <cellStyle name="常规 11 3" xfId="170"/>
    <cellStyle name="常规 11 3 2" xfId="592"/>
    <cellStyle name="常规 11 4" xfId="171"/>
    <cellStyle name="常规 11 4 2" xfId="593"/>
    <cellStyle name="常规 11 5" xfId="93"/>
    <cellStyle name="常规 11 5 2" xfId="553"/>
    <cellStyle name="常规 11 6" xfId="95"/>
    <cellStyle name="常规 11 6 2" xfId="554"/>
    <cellStyle name="常规 11 7" xfId="172"/>
    <cellStyle name="常规 11 7 2" xfId="594"/>
    <cellStyle name="常规 11 8" xfId="590"/>
    <cellStyle name="常规 12" xfId="175"/>
    <cellStyle name="常规 12 2" xfId="176"/>
    <cellStyle name="常规 12 2 2" xfId="598"/>
    <cellStyle name="常规 12 3" xfId="177"/>
    <cellStyle name="常规 12 3 2" xfId="599"/>
    <cellStyle name="常规 12 4" xfId="178"/>
    <cellStyle name="常规 12 4 2" xfId="600"/>
    <cellStyle name="常规 12 5" xfId="97"/>
    <cellStyle name="常规 12 5 2" xfId="555"/>
    <cellStyle name="常规 12 6" xfId="99"/>
    <cellStyle name="常规 12 6 2" xfId="556"/>
    <cellStyle name="常规 12 7" xfId="179"/>
    <cellStyle name="常规 12 7 2" xfId="601"/>
    <cellStyle name="常规 12 8" xfId="597"/>
    <cellStyle name="常规 13" xfId="182"/>
    <cellStyle name="常规 13 2" xfId="183"/>
    <cellStyle name="常规 13 2 2" xfId="605"/>
    <cellStyle name="常规 13 3" xfId="184"/>
    <cellStyle name="常规 13 3 2" xfId="606"/>
    <cellStyle name="常规 13 4" xfId="185"/>
    <cellStyle name="常规 13 4 2" xfId="607"/>
    <cellStyle name="常规 13 5" xfId="36"/>
    <cellStyle name="常规 13 5 2" xfId="519"/>
    <cellStyle name="常规 13 6" xfId="101"/>
    <cellStyle name="常规 13 6 2" xfId="557"/>
    <cellStyle name="常规 13 7" xfId="186"/>
    <cellStyle name="常规 13 7 2" xfId="608"/>
    <cellStyle name="常规 13 8" xfId="604"/>
    <cellStyle name="常规 14" xfId="189"/>
    <cellStyle name="常规 14 2" xfId="190"/>
    <cellStyle name="常规 14 2 2" xfId="612"/>
    <cellStyle name="常规 14 3" xfId="191"/>
    <cellStyle name="常规 14 3 2" xfId="613"/>
    <cellStyle name="常规 14 4" xfId="192"/>
    <cellStyle name="常规 14 4 2" xfId="614"/>
    <cellStyle name="常规 14 5" xfId="103"/>
    <cellStyle name="常规 14 5 2" xfId="558"/>
    <cellStyle name="常规 14 6" xfId="105"/>
    <cellStyle name="常规 14 6 2" xfId="559"/>
    <cellStyle name="常规 14 7" xfId="193"/>
    <cellStyle name="常规 14 7 2" xfId="615"/>
    <cellStyle name="常规 14 8" xfId="611"/>
    <cellStyle name="常规 15" xfId="196"/>
    <cellStyle name="常规 15 2" xfId="198"/>
    <cellStyle name="常规 15 2 2" xfId="620"/>
    <cellStyle name="常规 15 3" xfId="200"/>
    <cellStyle name="常规 15 3 2" xfId="622"/>
    <cellStyle name="常规 15 4" xfId="202"/>
    <cellStyle name="常规 15 4 2" xfId="624"/>
    <cellStyle name="常规 15 5" xfId="107"/>
    <cellStyle name="常规 15 5 2" xfId="560"/>
    <cellStyle name="常规 15 6" xfId="110"/>
    <cellStyle name="常规 15 6 2" xfId="562"/>
    <cellStyle name="常规 15 7" xfId="204"/>
    <cellStyle name="常规 15 7 2" xfId="626"/>
    <cellStyle name="常规 15 8" xfId="618"/>
    <cellStyle name="常规 16" xfId="206"/>
    <cellStyle name="常规 16 2" xfId="158"/>
    <cellStyle name="常规 16 2 2" xfId="580"/>
    <cellStyle name="常规 16 3" xfId="166"/>
    <cellStyle name="常规 16 3 2" xfId="588"/>
    <cellStyle name="常规 16 4" xfId="173"/>
    <cellStyle name="常规 16 4 2" xfId="595"/>
    <cellStyle name="常规 16 5" xfId="180"/>
    <cellStyle name="常规 16 5 2" xfId="602"/>
    <cellStyle name="常规 16 6" xfId="187"/>
    <cellStyle name="常规 16 6 2" xfId="609"/>
    <cellStyle name="常规 16 7" xfId="194"/>
    <cellStyle name="常规 16 7 2" xfId="616"/>
    <cellStyle name="常规 16 8" xfId="628"/>
    <cellStyle name="常规 17" xfId="208"/>
    <cellStyle name="常规 18" xfId="210"/>
    <cellStyle name="常规 18 2" xfId="212"/>
    <cellStyle name="常规 18 2 2" xfId="632"/>
    <cellStyle name="常规 18 3" xfId="214"/>
    <cellStyle name="常规 18 3 2" xfId="634"/>
    <cellStyle name="常规 18 4" xfId="216"/>
    <cellStyle name="常规 18 4 2" xfId="636"/>
    <cellStyle name="常规 18 5" xfId="218"/>
    <cellStyle name="常规 18 5 2" xfId="638"/>
    <cellStyle name="常规 18 6" xfId="220"/>
    <cellStyle name="常规 18 6 2" xfId="640"/>
    <cellStyle name="常规 18 7" xfId="222"/>
    <cellStyle name="常规 18 7 2" xfId="642"/>
    <cellStyle name="常规 18 8" xfId="630"/>
    <cellStyle name="常规 19" xfId="224"/>
    <cellStyle name="常规 19 2" xfId="228"/>
    <cellStyle name="常规 2" xfId="231"/>
    <cellStyle name="常规 2 10" xfId="67"/>
    <cellStyle name="常规 2 10 2" xfId="540"/>
    <cellStyle name="常规 2 11" xfId="7"/>
    <cellStyle name="常规 2 11 2" xfId="496"/>
    <cellStyle name="常规 2 12" xfId="233"/>
    <cellStyle name="常规 2 12 2" xfId="649"/>
    <cellStyle name="常规 2 13" xfId="234"/>
    <cellStyle name="常规 2 13 2" xfId="650"/>
    <cellStyle name="常规 2 14" xfId="235"/>
    <cellStyle name="常规 2 14 2" xfId="651"/>
    <cellStyle name="常规 2 15" xfId="237"/>
    <cellStyle name="常规 2 15 2" xfId="653"/>
    <cellStyle name="常规 2 16" xfId="648"/>
    <cellStyle name="常规 2 17" xfId="862"/>
    <cellStyle name="常规 2 2" xfId="238"/>
    <cellStyle name="常规 2 2 2" xfId="240"/>
    <cellStyle name="常规 2 2 2 2" xfId="241"/>
    <cellStyle name="常规 2 2 2 2 2" xfId="656"/>
    <cellStyle name="常规 2 2 2 3" xfId="242"/>
    <cellStyle name="常规 2 2 2 3 2" xfId="657"/>
    <cellStyle name="常规 2 2 2 4" xfId="48"/>
    <cellStyle name="常规 2 2 2 4 2" xfId="528"/>
    <cellStyle name="常规 2 2 2 5" xfId="40"/>
    <cellStyle name="常规 2 2 2 5 2" xfId="522"/>
    <cellStyle name="常规 2 2 2 6" xfId="53"/>
    <cellStyle name="常规 2 2 2 6 2" xfId="530"/>
    <cellStyle name="常规 2 2 2 7" xfId="55"/>
    <cellStyle name="常规 2 2 2 7 2" xfId="532"/>
    <cellStyle name="常规 2 2 2 8" xfId="655"/>
    <cellStyle name="常规 2 2 3" xfId="245"/>
    <cellStyle name="常规 2 2 3 2" xfId="658"/>
    <cellStyle name="常规 2 2 4" xfId="6"/>
    <cellStyle name="常规 2 2 4 2" xfId="495"/>
    <cellStyle name="常规 2 2 5" xfId="248"/>
    <cellStyle name="常规 2 2 5 2" xfId="659"/>
    <cellStyle name="常规 2 2 6" xfId="131"/>
    <cellStyle name="常规 2 2 6 2" xfId="569"/>
    <cellStyle name="常规 2 2 7" xfId="135"/>
    <cellStyle name="常规 2 2 7 2" xfId="570"/>
    <cellStyle name="常规 2 2 8" xfId="251"/>
    <cellStyle name="常规 2 2 8 2" xfId="660"/>
    <cellStyle name="常规 2 2 9" xfId="654"/>
    <cellStyle name="常规 2 2_中国交建海外在建项目统计表(修改）-12" xfId="253"/>
    <cellStyle name="常规 2 26" xfId="11"/>
    <cellStyle name="常规 2 26 2" xfId="52"/>
    <cellStyle name="常规 2 26 2 2" xfId="529"/>
    <cellStyle name="常规 2 26 3" xfId="54"/>
    <cellStyle name="常规 2 26 3 2" xfId="531"/>
    <cellStyle name="常规 2 26 4" xfId="60"/>
    <cellStyle name="常规 2 26 4 2" xfId="535"/>
    <cellStyle name="常规 2 26 5" xfId="64"/>
    <cellStyle name="常规 2 26 5 2" xfId="538"/>
    <cellStyle name="常规 2 26 6" xfId="254"/>
    <cellStyle name="常规 2 26 6 2" xfId="662"/>
    <cellStyle name="常规 2 26 7" xfId="255"/>
    <cellStyle name="常规 2 26 7 2" xfId="663"/>
    <cellStyle name="常规 2 26 8" xfId="500"/>
    <cellStyle name="常规 2 3" xfId="256"/>
    <cellStyle name="常规 2 3 2" xfId="257"/>
    <cellStyle name="常规 2 3 2 2" xfId="665"/>
    <cellStyle name="常规 2 3 3" xfId="258"/>
    <cellStyle name="常规 2 3 3 2" xfId="666"/>
    <cellStyle name="常规 2 3 4" xfId="259"/>
    <cellStyle name="常规 2 3 4 2" xfId="667"/>
    <cellStyle name="常规 2 3 5" xfId="260"/>
    <cellStyle name="常规 2 3 5 2" xfId="668"/>
    <cellStyle name="常规 2 3 6" xfId="137"/>
    <cellStyle name="常规 2 3 6 2" xfId="571"/>
    <cellStyle name="常规 2 3 7" xfId="139"/>
    <cellStyle name="常规 2 3 7 2" xfId="572"/>
    <cellStyle name="常规 2 3 8" xfId="664"/>
    <cellStyle name="常规 2 4" xfId="261"/>
    <cellStyle name="常规 2 4 2" xfId="669"/>
    <cellStyle name="常规 2 5" xfId="263"/>
    <cellStyle name="常规 2 5 2" xfId="670"/>
    <cellStyle name="常规 2 6" xfId="265"/>
    <cellStyle name="常规 2 6 2" xfId="671"/>
    <cellStyle name="常规 2 7" xfId="266"/>
    <cellStyle name="常规 2 7 2" xfId="672"/>
    <cellStyle name="常规 2 8" xfId="267"/>
    <cellStyle name="常规 2 8 2" xfId="673"/>
    <cellStyle name="常规 2 9" xfId="269"/>
    <cellStyle name="常规 2 9 2" xfId="674"/>
    <cellStyle name="常规 2_中国交建海外在建项目统计表(修改）-12" xfId="271"/>
    <cellStyle name="常规 2_中交股份海外在建项目统计(2012-8)" xfId="273"/>
    <cellStyle name="常规 20" xfId="197"/>
    <cellStyle name="常规 20 2" xfId="199"/>
    <cellStyle name="常规 20 2 2" xfId="621"/>
    <cellStyle name="常规 20 3" xfId="201"/>
    <cellStyle name="常规 20 3 2" xfId="623"/>
    <cellStyle name="常规 20 4" xfId="203"/>
    <cellStyle name="常规 20 4 2" xfId="625"/>
    <cellStyle name="常规 20 5" xfId="108"/>
    <cellStyle name="常规 20 5 2" xfId="561"/>
    <cellStyle name="常规 20 6" xfId="111"/>
    <cellStyle name="常规 20 6 2" xfId="563"/>
    <cellStyle name="常规 20 7" xfId="205"/>
    <cellStyle name="常规 20 7 2" xfId="627"/>
    <cellStyle name="常规 20 8" xfId="619"/>
    <cellStyle name="常规 21" xfId="207"/>
    <cellStyle name="常规 21 2" xfId="159"/>
    <cellStyle name="常规 21 2 2" xfId="581"/>
    <cellStyle name="常规 21 3" xfId="167"/>
    <cellStyle name="常规 21 3 2" xfId="589"/>
    <cellStyle name="常规 21 4" xfId="174"/>
    <cellStyle name="常规 21 4 2" xfId="596"/>
    <cellStyle name="常规 21 5" xfId="181"/>
    <cellStyle name="常规 21 5 2" xfId="603"/>
    <cellStyle name="常规 21 6" xfId="188"/>
    <cellStyle name="常规 21 6 2" xfId="610"/>
    <cellStyle name="常规 21 7" xfId="195"/>
    <cellStyle name="常规 21 7 2" xfId="617"/>
    <cellStyle name="常规 21 8" xfId="629"/>
    <cellStyle name="常规 22" xfId="209"/>
    <cellStyle name="常规 23" xfId="211"/>
    <cellStyle name="常规 23 2" xfId="213"/>
    <cellStyle name="常规 23 2 2" xfId="633"/>
    <cellStyle name="常规 23 3" xfId="215"/>
    <cellStyle name="常规 23 3 2" xfId="635"/>
    <cellStyle name="常规 23 4" xfId="217"/>
    <cellStyle name="常规 23 4 2" xfId="637"/>
    <cellStyle name="常规 23 5" xfId="219"/>
    <cellStyle name="常规 23 5 2" xfId="639"/>
    <cellStyle name="常规 23 6" xfId="221"/>
    <cellStyle name="常规 23 6 2" xfId="641"/>
    <cellStyle name="常规 23 7" xfId="223"/>
    <cellStyle name="常规 23 7 2" xfId="643"/>
    <cellStyle name="常规 23 8" xfId="631"/>
    <cellStyle name="常规 24" xfId="225"/>
    <cellStyle name="常规 24 2" xfId="229"/>
    <cellStyle name="常规 24 2 2" xfId="646"/>
    <cellStyle name="常规 24 3" xfId="275"/>
    <cellStyle name="常规 24 3 2" xfId="677"/>
    <cellStyle name="常规 24 4" xfId="276"/>
    <cellStyle name="常规 24 4 2" xfId="678"/>
    <cellStyle name="常规 24 5" xfId="277"/>
    <cellStyle name="常规 24 5 2" xfId="679"/>
    <cellStyle name="常规 24 6" xfId="278"/>
    <cellStyle name="常规 24 6 2" xfId="680"/>
    <cellStyle name="常规 24 7" xfId="272"/>
    <cellStyle name="常规 24 7 2" xfId="675"/>
    <cellStyle name="常规 24 8" xfId="644"/>
    <cellStyle name="常规 25" xfId="279"/>
    <cellStyle name="常规 25 2" xfId="283"/>
    <cellStyle name="常规 25 2 2" xfId="684"/>
    <cellStyle name="常规 25 3" xfId="287"/>
    <cellStyle name="常规 25 3 2" xfId="687"/>
    <cellStyle name="常规 25 4" xfId="290"/>
    <cellStyle name="常规 25 4 2" xfId="690"/>
    <cellStyle name="常规 25 5" xfId="292"/>
    <cellStyle name="常规 25 5 2" xfId="692"/>
    <cellStyle name="常规 25 6" xfId="294"/>
    <cellStyle name="常规 25 6 2" xfId="694"/>
    <cellStyle name="常规 25 7" xfId="295"/>
    <cellStyle name="常规 25 7 2" xfId="695"/>
    <cellStyle name="常规 25 8" xfId="681"/>
    <cellStyle name="常规 26" xfId="34"/>
    <cellStyle name="常规 26 2" xfId="14"/>
    <cellStyle name="常规 26 2 2" xfId="502"/>
    <cellStyle name="常规 26 3" xfId="59"/>
    <cellStyle name="常规 26 3 2" xfId="534"/>
    <cellStyle name="常规 26 4" xfId="61"/>
    <cellStyle name="常规 26 4 2" xfId="536"/>
    <cellStyle name="常规 26 5" xfId="66"/>
    <cellStyle name="常规 26 5 2" xfId="539"/>
    <cellStyle name="常规 26 6" xfId="297"/>
    <cellStyle name="常规 26 6 2" xfId="696"/>
    <cellStyle name="常规 26 7" xfId="299"/>
    <cellStyle name="常规 26 7 2" xfId="698"/>
    <cellStyle name="常规 26 8" xfId="518"/>
    <cellStyle name="常规 27" xfId="300"/>
    <cellStyle name="常规 27 2" xfId="302"/>
    <cellStyle name="常规 27 2 2" xfId="700"/>
    <cellStyle name="常规 27 3" xfId="303"/>
    <cellStyle name="常规 27 3 2" xfId="701"/>
    <cellStyle name="常规 27 4" xfId="304"/>
    <cellStyle name="常规 27 4 2" xfId="702"/>
    <cellStyle name="常规 27 5" xfId="305"/>
    <cellStyle name="常规 27 5 2" xfId="703"/>
    <cellStyle name="常规 27 6" xfId="306"/>
    <cellStyle name="常规 27 6 2" xfId="704"/>
    <cellStyle name="常规 27 7" xfId="308"/>
    <cellStyle name="常规 27 7 2" xfId="706"/>
    <cellStyle name="常规 27 8" xfId="699"/>
    <cellStyle name="常规 28" xfId="309"/>
    <cellStyle name="常规 28 2" xfId="236"/>
    <cellStyle name="常规 28 2 2" xfId="652"/>
    <cellStyle name="常规 28 3" xfId="311"/>
    <cellStyle name="常规 28 3 2" xfId="708"/>
    <cellStyle name="常规 28 4" xfId="313"/>
    <cellStyle name="常规 28 4 2" xfId="710"/>
    <cellStyle name="常规 28 5" xfId="315"/>
    <cellStyle name="常规 28 5 2" xfId="712"/>
    <cellStyle name="常规 28 6" xfId="317"/>
    <cellStyle name="常规 28 6 2" xfId="714"/>
    <cellStyle name="常规 28 7" xfId="319"/>
    <cellStyle name="常规 28 7 2" xfId="716"/>
    <cellStyle name="常规 28 8" xfId="707"/>
    <cellStyle name="常规 29" xfId="320"/>
    <cellStyle name="常规 29 2" xfId="322"/>
    <cellStyle name="常规 29 2 2" xfId="718"/>
    <cellStyle name="常规 29 3" xfId="323"/>
    <cellStyle name="常规 29 3 2" xfId="719"/>
    <cellStyle name="常规 29 4" xfId="326"/>
    <cellStyle name="常规 29 4 2" xfId="722"/>
    <cellStyle name="常规 29 5" xfId="329"/>
    <cellStyle name="常规 29 5 2" xfId="725"/>
    <cellStyle name="常规 29 6" xfId="332"/>
    <cellStyle name="常规 29 6 2" xfId="728"/>
    <cellStyle name="常规 29 7" xfId="334"/>
    <cellStyle name="常规 29 7 2" xfId="730"/>
    <cellStyle name="常规 29 8" xfId="717"/>
    <cellStyle name="常规 3" xfId="77"/>
    <cellStyle name="常规 3 10" xfId="546"/>
    <cellStyle name="常规 3 11" xfId="861"/>
    <cellStyle name="常规 3 2" xfId="335"/>
    <cellStyle name="常规 3 2 2" xfId="298"/>
    <cellStyle name="常规 3 2 2 2" xfId="697"/>
    <cellStyle name="常规 3 2 3" xfId="336"/>
    <cellStyle name="常规 3 2 3 2" xfId="732"/>
    <cellStyle name="常规 3 2 4" xfId="337"/>
    <cellStyle name="常规 3 2 4 2" xfId="733"/>
    <cellStyle name="常规 3 2 5" xfId="74"/>
    <cellStyle name="常规 3 2 5 2" xfId="544"/>
    <cellStyle name="常规 3 2 6" xfId="45"/>
    <cellStyle name="常规 3 2 6 2" xfId="525"/>
    <cellStyle name="常规 3 2 7" xfId="113"/>
    <cellStyle name="常规 3 2 7 2" xfId="564"/>
    <cellStyle name="常规 3 2 8" xfId="731"/>
    <cellStyle name="常规 3 3" xfId="338"/>
    <cellStyle name="常规 3 3 2" xfId="307"/>
    <cellStyle name="常规 3 3 2 2" xfId="705"/>
    <cellStyle name="常规 3 3 3" xfId="70"/>
    <cellStyle name="常规 3 3 3 2" xfId="542"/>
    <cellStyle name="常规 3 3 4" xfId="230"/>
    <cellStyle name="常规 3 3 4 2" xfId="647"/>
    <cellStyle name="常规 3 3 5" xfId="76"/>
    <cellStyle name="常规 3 3 5 2" xfId="545"/>
    <cellStyle name="常规 3 3 6" xfId="80"/>
    <cellStyle name="常规 3 3 6 2" xfId="547"/>
    <cellStyle name="常规 3 3 7" xfId="117"/>
    <cellStyle name="常规 3 3 7 2" xfId="567"/>
    <cellStyle name="常规 3 3 8" xfId="734"/>
    <cellStyle name="常规 3 4" xfId="339"/>
    <cellStyle name="常规 3 4 2" xfId="735"/>
    <cellStyle name="常规 3 5" xfId="341"/>
    <cellStyle name="常规 3 5 2" xfId="736"/>
    <cellStyle name="常规 3 6" xfId="343"/>
    <cellStyle name="常规 3 6 2" xfId="737"/>
    <cellStyle name="常规 3 7" xfId="344"/>
    <cellStyle name="常规 3 7 2" xfId="738"/>
    <cellStyle name="常规 3 8" xfId="345"/>
    <cellStyle name="常规 3 8 2" xfId="739"/>
    <cellStyle name="常规 3 9" xfId="346"/>
    <cellStyle name="常规 3 9 2" xfId="740"/>
    <cellStyle name="常规 3_中国交建海外在建项目统计表(修改）-12" xfId="149"/>
    <cellStyle name="常规 30" xfId="280"/>
    <cellStyle name="常规 30 2" xfId="284"/>
    <cellStyle name="常规 31" xfId="35"/>
    <cellStyle name="常规 32" xfId="301"/>
    <cellStyle name="常规 33" xfId="310"/>
    <cellStyle name="常规 34" xfId="321"/>
    <cellStyle name="常规 35" xfId="347"/>
    <cellStyle name="常规 36" xfId="349"/>
    <cellStyle name="常规 37" xfId="493"/>
    <cellStyle name="常规 38" xfId="243"/>
    <cellStyle name="常规 39" xfId="4"/>
    <cellStyle name="常规 4" xfId="78"/>
    <cellStyle name="常规 4 2" xfId="351"/>
    <cellStyle name="常规 4 3" xfId="352"/>
    <cellStyle name="常规 4 4" xfId="353"/>
    <cellStyle name="常规 4 5" xfId="355"/>
    <cellStyle name="常规 4 6" xfId="863"/>
    <cellStyle name="常规 4_中国交建海外在建项目统计表(修改）-12" xfId="356"/>
    <cellStyle name="常规 4_中交股份海外在建项目统计(2012-8)" xfId="357"/>
    <cellStyle name="常规 40" xfId="348"/>
    <cellStyle name="常规 41" xfId="350"/>
    <cellStyle name="常规 42" xfId="239"/>
    <cellStyle name="常规 43" xfId="244"/>
    <cellStyle name="常规 44" xfId="5"/>
    <cellStyle name="常规 45" xfId="246"/>
    <cellStyle name="常规 46" xfId="129"/>
    <cellStyle name="常规 47" xfId="133"/>
    <cellStyle name="常规 48" xfId="249"/>
    <cellStyle name="常规 49" xfId="358"/>
    <cellStyle name="常规 5" xfId="116"/>
    <cellStyle name="常规 5 10" xfId="566"/>
    <cellStyle name="常规 5 2" xfId="27"/>
    <cellStyle name="常规 5 2 2" xfId="29"/>
    <cellStyle name="常规 5 2 2 2" xfId="514"/>
    <cellStyle name="常规 5 2 3" xfId="32"/>
    <cellStyle name="常规 5 2 3 2" xfId="516"/>
    <cellStyle name="常规 5 2 4" xfId="24"/>
    <cellStyle name="常规 5 2 4 2" xfId="509"/>
    <cellStyle name="常规 5 2 5" xfId="148"/>
    <cellStyle name="常规 5 2 5 2" xfId="576"/>
    <cellStyle name="常规 5 2 6" xfId="151"/>
    <cellStyle name="常规 5 2 6 2" xfId="577"/>
    <cellStyle name="常规 5 2 7" xfId="359"/>
    <cellStyle name="常规 5 2 7 2" xfId="742"/>
    <cellStyle name="常规 5 2 8" xfId="512"/>
    <cellStyle name="常规 5 3" xfId="360"/>
    <cellStyle name="常规 5 3 2" xfId="361"/>
    <cellStyle name="常规 5 3 2 2" xfId="744"/>
    <cellStyle name="常规 5 3 3" xfId="362"/>
    <cellStyle name="常规 5 3 3 2" xfId="745"/>
    <cellStyle name="常规 5 3 4" xfId="363"/>
    <cellStyle name="常规 5 3 4 2" xfId="746"/>
    <cellStyle name="常规 5 3 5" xfId="364"/>
    <cellStyle name="常规 5 3 5 2" xfId="747"/>
    <cellStyle name="常规 5 3 6" xfId="365"/>
    <cellStyle name="常规 5 3 6 2" xfId="748"/>
    <cellStyle name="常规 5 3 7" xfId="366"/>
    <cellStyle name="常规 5 3 7 2" xfId="749"/>
    <cellStyle name="常规 5 3 8" xfId="743"/>
    <cellStyle name="常规 5 4" xfId="367"/>
    <cellStyle name="常规 5 4 2" xfId="750"/>
    <cellStyle name="常规 5 5" xfId="368"/>
    <cellStyle name="常规 5 5 2" xfId="751"/>
    <cellStyle name="常规 5 6" xfId="369"/>
    <cellStyle name="常规 5 6 2" xfId="752"/>
    <cellStyle name="常规 5 7" xfId="370"/>
    <cellStyle name="常规 5 7 2" xfId="753"/>
    <cellStyle name="常规 5 8" xfId="371"/>
    <cellStyle name="常规 5 8 2" xfId="754"/>
    <cellStyle name="常规 5 9" xfId="372"/>
    <cellStyle name="常规 5 9 2" xfId="755"/>
    <cellStyle name="常规 5_中国交建海外在建项目统计表(修改）-12" xfId="50"/>
    <cellStyle name="常规 50" xfId="247"/>
    <cellStyle name="常规 51" xfId="130"/>
    <cellStyle name="常规 52" xfId="134"/>
    <cellStyle name="常规 53" xfId="250"/>
    <cellStyle name="常规 54" xfId="812"/>
    <cellStyle name="常规 55" xfId="794"/>
    <cellStyle name="常规 56" xfId="828"/>
    <cellStyle name="常规 57" xfId="741"/>
    <cellStyle name="常规 58" xfId="578"/>
    <cellStyle name="常规 59" xfId="565"/>
    <cellStyle name="常规 6" xfId="21"/>
    <cellStyle name="常规 6 2" xfId="374"/>
    <cellStyle name="常规 6 2 2" xfId="757"/>
    <cellStyle name="常规 6 3" xfId="377"/>
    <cellStyle name="常规 6 3 2" xfId="760"/>
    <cellStyle name="常规 6 4" xfId="380"/>
    <cellStyle name="常规 6 4 2" xfId="762"/>
    <cellStyle name="常规 6 5" xfId="26"/>
    <cellStyle name="常规 6 5 2" xfId="511"/>
    <cellStyle name="常规 6 6" xfId="381"/>
    <cellStyle name="常规 6 6 2" xfId="763"/>
    <cellStyle name="常规 6 7" xfId="383"/>
    <cellStyle name="常规 6 7 2" xfId="765"/>
    <cellStyle name="常规 6 8" xfId="507"/>
    <cellStyle name="常规 60" xfId="524"/>
    <cellStyle name="常规 61" xfId="829"/>
    <cellStyle name="常规 62" xfId="830"/>
    <cellStyle name="常规 63" xfId="831"/>
    <cellStyle name="常规 64" xfId="832"/>
    <cellStyle name="常规 65" xfId="833"/>
    <cellStyle name="常规 66" xfId="834"/>
    <cellStyle name="常规 67" xfId="835"/>
    <cellStyle name="常规 68" xfId="836"/>
    <cellStyle name="常规 69" xfId="837"/>
    <cellStyle name="常规 7" xfId="384"/>
    <cellStyle name="常规 7 2" xfId="385"/>
    <cellStyle name="常规 7 2 2" xfId="767"/>
    <cellStyle name="常规 7 3" xfId="16"/>
    <cellStyle name="常规 7 3 2" xfId="504"/>
    <cellStyle name="常规 7 4" xfId="387"/>
    <cellStyle name="常规 7 4 2" xfId="769"/>
    <cellStyle name="常规 7 5" xfId="389"/>
    <cellStyle name="常规 7 5 2" xfId="771"/>
    <cellStyle name="常规 7 6" xfId="390"/>
    <cellStyle name="常规 7 6 2" xfId="772"/>
    <cellStyle name="常规 7 7" xfId="392"/>
    <cellStyle name="常规 7 7 2" xfId="773"/>
    <cellStyle name="常规 7 8" xfId="766"/>
    <cellStyle name="常规 70" xfId="838"/>
    <cellStyle name="常规 71" xfId="839"/>
    <cellStyle name="常规 72" xfId="840"/>
    <cellStyle name="常规 73" xfId="841"/>
    <cellStyle name="常规 74" xfId="842"/>
    <cellStyle name="常规 75" xfId="843"/>
    <cellStyle name="常规 76" xfId="844"/>
    <cellStyle name="常规 77" xfId="845"/>
    <cellStyle name="常规 78" xfId="846"/>
    <cellStyle name="常规 79" xfId="847"/>
    <cellStyle name="常规 8" xfId="393"/>
    <cellStyle name="常规 8 2" xfId="46"/>
    <cellStyle name="常规 8 2 2" xfId="526"/>
    <cellStyle name="常规 8 3" xfId="39"/>
    <cellStyle name="常规 8 3 2" xfId="521"/>
    <cellStyle name="常规 8 4" xfId="395"/>
    <cellStyle name="常规 8 4 2" xfId="776"/>
    <cellStyle name="常规 8 5" xfId="397"/>
    <cellStyle name="常规 8 5 2" xfId="778"/>
    <cellStyle name="常规 8 6" xfId="399"/>
    <cellStyle name="常规 8 6 2" xfId="779"/>
    <cellStyle name="常规 8 7" xfId="400"/>
    <cellStyle name="常规 8 7 2" xfId="780"/>
    <cellStyle name="常规 8 8" xfId="774"/>
    <cellStyle name="常规 80" xfId="848"/>
    <cellStyle name="常规 81" xfId="849"/>
    <cellStyle name="常规 82" xfId="850"/>
    <cellStyle name="常规 83" xfId="851"/>
    <cellStyle name="常规 84" xfId="852"/>
    <cellStyle name="常规 85" xfId="853"/>
    <cellStyle name="常规 86" xfId="854"/>
    <cellStyle name="常规 87" xfId="855"/>
    <cellStyle name="常规 88" xfId="856"/>
    <cellStyle name="常规 89" xfId="857"/>
    <cellStyle name="常规 9" xfId="401"/>
    <cellStyle name="常规 9 2" xfId="91"/>
    <cellStyle name="常规 9 3" xfId="164"/>
    <cellStyle name="常规 9 3 2" xfId="586"/>
    <cellStyle name="常规 9 4" xfId="402"/>
    <cellStyle name="常规 9 4 2" xfId="782"/>
    <cellStyle name="常规 9 5" xfId="403"/>
    <cellStyle name="常规 9 5 2" xfId="783"/>
    <cellStyle name="常规 9 6" xfId="404"/>
    <cellStyle name="常规 9 6 2" xfId="784"/>
    <cellStyle name="常规 9 7" xfId="405"/>
    <cellStyle name="常规 9 7 2" xfId="785"/>
    <cellStyle name="常规 9 8" xfId="406"/>
    <cellStyle name="常规 9 8 2" xfId="786"/>
    <cellStyle name="常规 9 9" xfId="781"/>
    <cellStyle name="常规 9_中国交建海外在建项目统计表(修改）-12" xfId="379"/>
    <cellStyle name="常规 90" xfId="864"/>
    <cellStyle name="常规 91" xfId="865"/>
    <cellStyle name="常规 92" xfId="866"/>
    <cellStyle name="常规 93" xfId="867"/>
    <cellStyle name="常规 94" xfId="868"/>
    <cellStyle name="常规 95" xfId="869"/>
    <cellStyle name="常规 96" xfId="870"/>
    <cellStyle name="常规 97" xfId="871"/>
    <cellStyle name="常规 98" xfId="872"/>
    <cellStyle name="常规 99" xfId="873"/>
    <cellStyle name="常规_Sheet1" xfId="232"/>
    <cellStyle name="常规_附件（表样）" xfId="470"/>
    <cellStyle name="常规_附件（表样） 5" xfId="469"/>
    <cellStyle name="常规_在建项目统计表_25" xfId="391"/>
    <cellStyle name="超链接" xfId="20" builtinId="8"/>
    <cellStyle name="超链接 2" xfId="407"/>
    <cellStyle name="超链接 3" xfId="408"/>
    <cellStyle name="超链接 4" xfId="409"/>
    <cellStyle name="超链接_中国交建海外在建项目统计表--提供何姐表H2012-09" xfId="398"/>
    <cellStyle name="超链接_中交股份海外在建项目统计(2012-8)" xfId="410"/>
    <cellStyle name="好 2" xfId="411"/>
    <cellStyle name="好 3" xfId="413"/>
    <cellStyle name="好_中国交建海外在建项目统计表(修改）-12" xfId="42"/>
    <cellStyle name="好_中国交建海外在建项目统计表--提供何姐表H2012-09" xfId="416"/>
    <cellStyle name="好_中交股份海外在建项目统计(2012-8)" xfId="227"/>
    <cellStyle name="汇总 2" xfId="417"/>
    <cellStyle name="汇总 2 2" xfId="480"/>
    <cellStyle name="汇总 3" xfId="418"/>
    <cellStyle name="汇总 3 2" xfId="481"/>
    <cellStyle name="货币[0] 2" xfId="31"/>
    <cellStyle name="货币[0] 2 2" xfId="142"/>
    <cellStyle name="货币[0] 2 2 2" xfId="573"/>
    <cellStyle name="货币[0] 2 3" xfId="144"/>
    <cellStyle name="货币[0] 2 3 2" xfId="574"/>
    <cellStyle name="货币[0] 2 4" xfId="419"/>
    <cellStyle name="货币[0] 2 4 2" xfId="790"/>
    <cellStyle name="货币[0] 2 5" xfId="420"/>
    <cellStyle name="货币[0] 2 5 2" xfId="791"/>
    <cellStyle name="货币[0] 2 6" xfId="226"/>
    <cellStyle name="货币[0] 2 6 2" xfId="645"/>
    <cellStyle name="货币[0] 2 7" xfId="274"/>
    <cellStyle name="货币[0] 2 7 2" xfId="676"/>
    <cellStyle name="货币[0] 2 8" xfId="515"/>
    <cellStyle name="计算 2" xfId="13"/>
    <cellStyle name="计算 2 2" xfId="472"/>
    <cellStyle name="计算 3" xfId="58"/>
    <cellStyle name="计算 3 2" xfId="475"/>
    <cellStyle name="检查单元格 2" xfId="422"/>
    <cellStyle name="检查单元格 3" xfId="424"/>
    <cellStyle name="解释性文本 2" xfId="425"/>
    <cellStyle name="解释性文本 3" xfId="426"/>
    <cellStyle name="警告文本 2" xfId="427"/>
    <cellStyle name="警告文本 3" xfId="428"/>
    <cellStyle name="链接单元格 2" xfId="429"/>
    <cellStyle name="链接单元格 3" xfId="49"/>
    <cellStyle name="千位分隔" xfId="17" builtinId="3"/>
    <cellStyle name="千位分隔 10" xfId="325"/>
    <cellStyle name="千位分隔 10 2" xfId="376"/>
    <cellStyle name="千位分隔 10 2 2" xfId="759"/>
    <cellStyle name="千位分隔 10 3" xfId="378"/>
    <cellStyle name="千位分隔 10 3 2" xfId="761"/>
    <cellStyle name="千位分隔 10 4" xfId="25"/>
    <cellStyle name="千位分隔 10 4 2" xfId="510"/>
    <cellStyle name="千位分隔 10 5" xfId="721"/>
    <cellStyle name="千位分隔 11" xfId="328"/>
    <cellStyle name="千位分隔 11 2" xfId="15"/>
    <cellStyle name="千位分隔 11 2 2" xfId="503"/>
    <cellStyle name="千位分隔 11 3" xfId="386"/>
    <cellStyle name="千位分隔 11 3 2" xfId="768"/>
    <cellStyle name="千位分隔 11 4" xfId="388"/>
    <cellStyle name="千位分隔 11 4 2" xfId="770"/>
    <cellStyle name="千位分隔 11 5" xfId="724"/>
    <cellStyle name="千位分隔 12" xfId="331"/>
    <cellStyle name="千位分隔 12 2" xfId="38"/>
    <cellStyle name="千位分隔 12 2 2" xfId="520"/>
    <cellStyle name="千位分隔 12 3" xfId="394"/>
    <cellStyle name="千位分隔 12 3 2" xfId="775"/>
    <cellStyle name="千位分隔 12 4" xfId="396"/>
    <cellStyle name="千位分隔 12 4 2" xfId="777"/>
    <cellStyle name="千位分隔 12 5" xfId="727"/>
    <cellStyle name="千位分隔 13" xfId="859"/>
    <cellStyle name="千位分隔 14" xfId="431"/>
    <cellStyle name="千位分隔 14 2" xfId="796"/>
    <cellStyle name="千位分隔 15" xfId="433"/>
    <cellStyle name="千位分隔 15 2" xfId="798"/>
    <cellStyle name="千位分隔 16" xfId="877"/>
    <cellStyle name="千位分隔 2" xfId="434"/>
    <cellStyle name="千位分隔 2 10" xfId="282"/>
    <cellStyle name="千位分隔 2 10 2" xfId="683"/>
    <cellStyle name="千位分隔 2 11" xfId="286"/>
    <cellStyle name="千位分隔 2 11 2" xfId="686"/>
    <cellStyle name="千位分隔 2 12" xfId="289"/>
    <cellStyle name="千位分隔 2 12 2" xfId="689"/>
    <cellStyle name="千位分隔 2 13" xfId="291"/>
    <cellStyle name="千位分隔 2 13 2" xfId="691"/>
    <cellStyle name="千位分隔 2 14" xfId="293"/>
    <cellStyle name="千位分隔 2 14 2" xfId="693"/>
    <cellStyle name="千位分隔 2 15" xfId="799"/>
    <cellStyle name="千位分隔 2 2" xfId="312"/>
    <cellStyle name="千位分隔 2 2 2" xfId="709"/>
    <cellStyle name="千位分隔 2 3" xfId="314"/>
    <cellStyle name="千位分隔 2 3 2" xfId="711"/>
    <cellStyle name="千位分隔 2 4" xfId="316"/>
    <cellStyle name="千位分隔 2 4 2" xfId="713"/>
    <cellStyle name="千位分隔 2 5" xfId="318"/>
    <cellStyle name="千位分隔 2 5 2" xfId="715"/>
    <cellStyle name="千位分隔 2 6" xfId="10"/>
    <cellStyle name="千位分隔 2 6 2" xfId="499"/>
    <cellStyle name="千位分隔 2 7" xfId="435"/>
    <cellStyle name="千位分隔 2 7 2" xfId="800"/>
    <cellStyle name="千位分隔 2 8" xfId="81"/>
    <cellStyle name="千位分隔 2 8 2" xfId="548"/>
    <cellStyle name="千位分隔 2 9" xfId="83"/>
    <cellStyle name="千位分隔 2 9 2" xfId="549"/>
    <cellStyle name="千位分隔 3" xfId="146"/>
    <cellStyle name="千位分隔 3 2" xfId="324"/>
    <cellStyle name="千位分隔 3 2 2" xfId="720"/>
    <cellStyle name="千位分隔 3 3" xfId="327"/>
    <cellStyle name="千位分隔 3 3 2" xfId="723"/>
    <cellStyle name="千位分隔 3 4" xfId="330"/>
    <cellStyle name="千位分隔 3 4 2" xfId="726"/>
    <cellStyle name="千位分隔 3 5" xfId="333"/>
    <cellStyle name="千位分隔 3 5 2" xfId="729"/>
    <cellStyle name="千位分隔 3 6" xfId="430"/>
    <cellStyle name="千位分隔 3 6 2" xfId="795"/>
    <cellStyle name="千位分隔 3 7" xfId="432"/>
    <cellStyle name="千位分隔 3 7 2" xfId="797"/>
    <cellStyle name="千位分隔 3 8" xfId="575"/>
    <cellStyle name="千位分隔 4" xfId="505"/>
    <cellStyle name="千位分隔 5" xfId="421"/>
    <cellStyle name="千位分隔 5 2" xfId="252"/>
    <cellStyle name="千位分隔 5 2 2" xfId="661"/>
    <cellStyle name="千位分隔 5 3" xfId="436"/>
    <cellStyle name="千位分隔 5 3 2" xfId="801"/>
    <cellStyle name="千位分隔 5 4" xfId="437"/>
    <cellStyle name="千位分隔 5 4 2" xfId="802"/>
    <cellStyle name="千位分隔 5 5" xfId="438"/>
    <cellStyle name="千位分隔 5 5 2" xfId="803"/>
    <cellStyle name="千位分隔 5 6" xfId="792"/>
    <cellStyle name="千位分隔 6" xfId="423"/>
    <cellStyle name="千位分隔 6 2" xfId="47"/>
    <cellStyle name="千位分隔 6 2 2" xfId="527"/>
    <cellStyle name="千位分隔 6 3" xfId="793"/>
    <cellStyle name="千位分隔 7" xfId="281"/>
    <cellStyle name="千位分隔 7 2" xfId="440"/>
    <cellStyle name="千位分隔 7 2 2" xfId="805"/>
    <cellStyle name="千位分隔 7 3" xfId="682"/>
    <cellStyle name="千位分隔 8" xfId="285"/>
    <cellStyle name="千位分隔 8 2" xfId="127"/>
    <cellStyle name="千位分隔 8 2 2" xfId="568"/>
    <cellStyle name="千位分隔 8 3" xfId="441"/>
    <cellStyle name="千位分隔 8 3 2" xfId="806"/>
    <cellStyle name="千位分隔 8 4" xfId="442"/>
    <cellStyle name="千位分隔 8 4 2" xfId="807"/>
    <cellStyle name="千位分隔 8 5" xfId="443"/>
    <cellStyle name="千位分隔 8 5 2" xfId="808"/>
    <cellStyle name="千位分隔 8 6" xfId="685"/>
    <cellStyle name="千位分隔 9" xfId="288"/>
    <cellStyle name="千位分隔 9 2" xfId="154"/>
    <cellStyle name="千位分隔 9 2 2" xfId="579"/>
    <cellStyle name="千位分隔 9 3" xfId="444"/>
    <cellStyle name="千位分隔 9 3 2" xfId="809"/>
    <cellStyle name="千位分隔 9 4" xfId="415"/>
    <cellStyle name="千位分隔 9 4 2" xfId="789"/>
    <cellStyle name="千位分隔 9 5" xfId="28"/>
    <cellStyle name="千位分隔 9 5 2" xfId="513"/>
    <cellStyle name="千位分隔 9 6" xfId="688"/>
    <cellStyle name="千位分隔[0]" xfId="12" builtinId="6"/>
    <cellStyle name="千位分隔[0] 2" xfId="501"/>
    <cellStyle name="千位分隔[0] 3" xfId="858"/>
    <cellStyle name="千位分隔[0] 4" xfId="876"/>
    <cellStyle name="强调文字颜色 1 2" xfId="446"/>
    <cellStyle name="强调文字颜色 1 3" xfId="447"/>
    <cellStyle name="强调文字颜色 2 2" xfId="448"/>
    <cellStyle name="强调文字颜色 2 3" xfId="449"/>
    <cellStyle name="强调文字颜色 3 2" xfId="62"/>
    <cellStyle name="强调文字颜色 3 3" xfId="68"/>
    <cellStyle name="强调文字颜色 4 2" xfId="262"/>
    <cellStyle name="强调文字颜色 4 3" xfId="264"/>
    <cellStyle name="强调文字颜色 5 2" xfId="340"/>
    <cellStyle name="强调文字颜色 5 3" xfId="342"/>
    <cellStyle name="强调文字颜色 6 2" xfId="354"/>
    <cellStyle name="强调文字颜色 6 3" xfId="450"/>
    <cellStyle name="适中 2" xfId="65"/>
    <cellStyle name="适中 3" xfId="296"/>
    <cellStyle name="输出 2" xfId="51"/>
    <cellStyle name="输出 2 2" xfId="474"/>
    <cellStyle name="输出 3" xfId="3"/>
    <cellStyle name="输出 3 2" xfId="471"/>
    <cellStyle name="输入 2" xfId="268"/>
    <cellStyle name="输入 2 2" xfId="476"/>
    <cellStyle name="输入 3" xfId="270"/>
    <cellStyle name="输入 3 2" xfId="477"/>
    <cellStyle name="一般 3" xfId="89"/>
    <cellStyle name="一般 3 2" xfId="382"/>
    <cellStyle name="一般 3 2 2" xfId="451"/>
    <cellStyle name="一般 3 2 2 2" xfId="810"/>
    <cellStyle name="一般 3 2 3" xfId="1"/>
    <cellStyle name="一般 3 2 3 2" xfId="494"/>
    <cellStyle name="一般 3 2 4" xfId="56"/>
    <cellStyle name="一般 3 2 4 2" xfId="533"/>
    <cellStyle name="一般 3 2 5" xfId="452"/>
    <cellStyle name="一般 3 2 5 2" xfId="811"/>
    <cellStyle name="一般 3 2 6" xfId="412"/>
    <cellStyle name="一般 3 2 6 2" xfId="787"/>
    <cellStyle name="一般 3 2 7" xfId="414"/>
    <cellStyle name="一般 3 2 7 2" xfId="788"/>
    <cellStyle name="一般 3 2 8" xfId="764"/>
    <cellStyle name="一般 3 3" xfId="454"/>
    <cellStyle name="一般 3 3 2" xfId="813"/>
    <cellStyle name="一般 3 4" xfId="455"/>
    <cellStyle name="一般 3 4 2" xfId="814"/>
    <cellStyle name="一般 3 5" xfId="9"/>
    <cellStyle name="一般 3 5 2" xfId="498"/>
    <cellStyle name="一般 3 6" xfId="456"/>
    <cellStyle name="一般 3 6 2" xfId="815"/>
    <cellStyle name="一般 3 7" xfId="457"/>
    <cellStyle name="一般 3 7 2" xfId="816"/>
    <cellStyle name="一般 3 8" xfId="439"/>
    <cellStyle name="一般 3 8 2" xfId="804"/>
    <cellStyle name="一般 3 9" xfId="551"/>
    <cellStyle name="一般 3_中国交建海外在建项目统计表(修改）-12" xfId="445"/>
    <cellStyle name="一般_FIXED ASSET REGISTER FOR CED 0807" xfId="453"/>
    <cellStyle name="注释 2" xfId="373"/>
    <cellStyle name="注释 2 2" xfId="458"/>
    <cellStyle name="注释 2 2 2" xfId="817"/>
    <cellStyle name="注释 2 2 3" xfId="482"/>
    <cellStyle name="注释 2 3" xfId="41"/>
    <cellStyle name="注释 2 3 2" xfId="523"/>
    <cellStyle name="注释 2 3 3" xfId="473"/>
    <cellStyle name="注释 2 4" xfId="459"/>
    <cellStyle name="注释 2 4 2" xfId="818"/>
    <cellStyle name="注释 2 4 3" xfId="483"/>
    <cellStyle name="注释 2 5" xfId="460"/>
    <cellStyle name="注释 2 5 2" xfId="819"/>
    <cellStyle name="注释 2 5 3" xfId="484"/>
    <cellStyle name="注释 2 6" xfId="461"/>
    <cellStyle name="注释 2 6 2" xfId="820"/>
    <cellStyle name="注释 2 6 3" xfId="485"/>
    <cellStyle name="注释 2 7" xfId="462"/>
    <cellStyle name="注释 2 7 2" xfId="821"/>
    <cellStyle name="注释 2 7 3" xfId="486"/>
    <cellStyle name="注释 2 8" xfId="756"/>
    <cellStyle name="注释 2 9" xfId="478"/>
    <cellStyle name="注释 3" xfId="375"/>
    <cellStyle name="注释 3 2" xfId="463"/>
    <cellStyle name="注释 3 2 2" xfId="822"/>
    <cellStyle name="注释 3 2 3" xfId="487"/>
    <cellStyle name="注释 3 3" xfId="464"/>
    <cellStyle name="注释 3 3 2" xfId="823"/>
    <cellStyle name="注释 3 3 3" xfId="488"/>
    <cellStyle name="注释 3 4" xfId="465"/>
    <cellStyle name="注释 3 4 2" xfId="824"/>
    <cellStyle name="注释 3 4 3" xfId="489"/>
    <cellStyle name="注释 3 5" xfId="466"/>
    <cellStyle name="注释 3 5 2" xfId="825"/>
    <cellStyle name="注释 3 5 3" xfId="490"/>
    <cellStyle name="注释 3 6" xfId="467"/>
    <cellStyle name="注释 3 6 2" xfId="826"/>
    <cellStyle name="注释 3 6 3" xfId="491"/>
    <cellStyle name="注释 3 7" xfId="468"/>
    <cellStyle name="注释 3 7 2" xfId="827"/>
    <cellStyle name="注释 3 7 3" xfId="492"/>
    <cellStyle name="注释 3 8" xfId="758"/>
    <cellStyle name="注释 3 9" xfId="479"/>
  </cellStyles>
  <dxfs count="2">
    <dxf>
      <font>
        <b/>
        <i val="0"/>
      </font>
      <fill>
        <patternFill patternType="solid">
          <bgColor indexed="31"/>
        </patternFill>
      </fill>
    </dxf>
    <dxf>
      <font>
        <b/>
        <i val="0"/>
      </font>
      <fill>
        <patternFill patternType="solid"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309;&#21355;&#32418;/&#35814;&#32454;&#36164;&#26009;/6&#12289;&#32479;&#35745;&#36164;&#26009;/&#26045;&#24037;&#20135;&#20540;&#12289;&#35745;&#37327;&#20135;&#20540;&#19982;&#33829;&#19994;&#25910;&#20837;&#23545;&#27604;/2017&#24180;/2017-11/&#20013;&#22269;&#20132;&#24314;&#28023;&#22806;&#22312;&#24314;&#39033;&#30446;&#26045;&#24037;&#20135;&#20540;&#12289;&#35745;&#37327;&#20135;&#20540;&#21644;&#33829;&#19994;&#25910;&#20837;&#23545;&#27604;&#32479;&#35745;&#34920;2017-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建项目统计表 "/>
      <sheetName val="1305"/>
      <sheetName val="1306"/>
      <sheetName val="1307"/>
    </sheetNames>
    <sheetDataSet>
      <sheetData sheetId="0">
        <row r="104">
          <cell r="D104">
            <v>610356.16220000014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ouyandong@fhec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zoomScale="130" zoomScaleNormal="130" workbookViewId="0">
      <selection activeCell="F25" sqref="F25"/>
    </sheetView>
  </sheetViews>
  <sheetFormatPr defaultColWidth="9" defaultRowHeight="14.25"/>
  <cols>
    <col min="1" max="1" width="20.625" customWidth="1"/>
    <col min="2" max="2" width="11.25" customWidth="1"/>
    <col min="5" max="5" width="26.25" customWidth="1"/>
    <col min="6" max="6" width="23.875" customWidth="1"/>
    <col min="7" max="7" width="13.375" customWidth="1"/>
  </cols>
  <sheetData>
    <row r="1" spans="1:7">
      <c r="A1" s="159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59" t="s">
        <v>5</v>
      </c>
      <c r="G1" s="159" t="s">
        <v>6</v>
      </c>
    </row>
    <row r="2" spans="1:7">
      <c r="A2" s="113" t="s">
        <v>7</v>
      </c>
      <c r="B2" s="160" t="s">
        <v>436</v>
      </c>
      <c r="C2" s="161" t="s">
        <v>8</v>
      </c>
      <c r="D2" s="162" t="s">
        <v>9</v>
      </c>
      <c r="E2" s="163">
        <v>13810531771</v>
      </c>
      <c r="F2" s="164" t="s">
        <v>10</v>
      </c>
      <c r="G2" s="162"/>
    </row>
    <row r="3" spans="1:7">
      <c r="A3" s="102"/>
      <c r="B3" s="102"/>
      <c r="C3" s="102"/>
      <c r="D3" s="102"/>
      <c r="E3" s="102"/>
      <c r="F3" s="102"/>
      <c r="G3" s="102"/>
    </row>
    <row r="4" spans="1:7">
      <c r="A4" s="165"/>
      <c r="B4" s="165"/>
      <c r="C4" s="165"/>
      <c r="D4" s="165"/>
      <c r="E4" s="165"/>
      <c r="F4" s="165"/>
      <c r="G4" s="165"/>
    </row>
    <row r="5" spans="1:7" ht="61.5" customHeight="1">
      <c r="A5" s="274" t="s">
        <v>11</v>
      </c>
      <c r="B5" s="275"/>
      <c r="C5" s="275"/>
      <c r="D5" s="275"/>
      <c r="E5" s="275"/>
      <c r="F5" s="275"/>
      <c r="G5" s="275"/>
    </row>
    <row r="6" spans="1:7">
      <c r="A6" s="114"/>
      <c r="B6" s="114"/>
      <c r="C6" s="114"/>
      <c r="D6" s="114"/>
      <c r="E6" s="114"/>
      <c r="F6" s="114"/>
      <c r="G6" s="114"/>
    </row>
    <row r="7" spans="1:7">
      <c r="A7" s="276" t="s">
        <v>12</v>
      </c>
      <c r="B7" s="276"/>
      <c r="C7" s="276"/>
      <c r="D7" s="276"/>
      <c r="E7" s="276"/>
      <c r="F7" s="276"/>
      <c r="G7" s="276"/>
    </row>
    <row r="8" spans="1:7">
      <c r="A8" s="114"/>
      <c r="B8" s="114"/>
      <c r="C8" s="114"/>
      <c r="D8" s="114"/>
      <c r="E8" s="114"/>
      <c r="F8" s="114"/>
      <c r="G8" s="114"/>
    </row>
    <row r="9" spans="1:7">
      <c r="A9" s="276" t="s">
        <v>13</v>
      </c>
      <c r="B9" s="276"/>
      <c r="C9" s="276"/>
      <c r="D9" s="276"/>
      <c r="E9" s="276"/>
      <c r="F9" s="276"/>
      <c r="G9" s="276"/>
    </row>
    <row r="10" spans="1:7">
      <c r="A10" s="114"/>
      <c r="B10" s="114"/>
      <c r="C10" s="114"/>
      <c r="D10" s="114"/>
      <c r="E10" s="114"/>
      <c r="F10" s="114"/>
      <c r="G10" s="114"/>
    </row>
    <row r="11" spans="1:7">
      <c r="A11" s="276" t="s">
        <v>14</v>
      </c>
      <c r="B11" s="276"/>
      <c r="C11" s="276"/>
      <c r="D11" s="276"/>
      <c r="E11" s="276"/>
      <c r="F11" s="276"/>
      <c r="G11" s="276"/>
    </row>
    <row r="13" spans="1:7">
      <c r="A13" s="276" t="s">
        <v>15</v>
      </c>
      <c r="B13" s="276"/>
      <c r="C13" s="276"/>
      <c r="D13" s="276"/>
      <c r="E13" s="276"/>
      <c r="F13" s="276"/>
      <c r="G13" s="276"/>
    </row>
  </sheetData>
  <mergeCells count="5">
    <mergeCell ref="A5:G5"/>
    <mergeCell ref="A7:G7"/>
    <mergeCell ref="A9:G9"/>
    <mergeCell ref="A11:G11"/>
    <mergeCell ref="A13:G13"/>
  </mergeCells>
  <phoneticPr fontId="22" type="noConversion"/>
  <hyperlinks>
    <hyperlink ref="A9:G9" location="在建项目统计表!A1" display="在建项目统计表"/>
    <hyperlink ref="A11:G11" location="国家名称!A1" display="国家名称"/>
    <hyperlink ref="A7:G7" location="单位营业额利润统计表!A1" display="单位营业额利润统计表"/>
    <hyperlink ref="A13:G13" location="中国交建品牌项目!A1" display="中国交建品牌项目"/>
    <hyperlink ref="F2" r:id="rId1"/>
  </hyperlinks>
  <pageMargins left="0.69791666666666696" right="0.697916666666666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zoomScale="115" zoomScaleNormal="115" workbookViewId="0">
      <selection activeCell="A16" sqref="A16:O18"/>
    </sheetView>
  </sheetViews>
  <sheetFormatPr defaultColWidth="9" defaultRowHeight="14.25"/>
  <cols>
    <col min="1" max="1" width="10.25" customWidth="1"/>
    <col min="2" max="2" width="11.5" customWidth="1"/>
    <col min="3" max="3" width="11.5"/>
    <col min="4" max="4" width="11"/>
    <col min="5" max="5" width="11.625" customWidth="1"/>
    <col min="6" max="6" width="12"/>
    <col min="7" max="7" width="11.25"/>
    <col min="8" max="8" width="11.875"/>
    <col min="9" max="9" width="11" customWidth="1"/>
    <col min="10" max="10" width="11.125"/>
    <col min="11" max="11" width="12.25"/>
    <col min="12" max="12" width="10" customWidth="1"/>
    <col min="13" max="13" width="9.5"/>
    <col min="14" max="15" width="9.125"/>
  </cols>
  <sheetData>
    <row r="1" spans="1:15">
      <c r="A1" s="282" t="s">
        <v>16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</row>
    <row r="2" spans="1:15">
      <c r="A2" s="283" t="s">
        <v>458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3" spans="1:15" ht="24.75" customHeight="1">
      <c r="A3" s="280" t="s">
        <v>17</v>
      </c>
      <c r="B3" s="281"/>
      <c r="C3" s="281"/>
      <c r="D3" s="280" t="s">
        <v>18</v>
      </c>
      <c r="E3" s="281"/>
      <c r="F3" s="281"/>
      <c r="G3" s="280" t="s">
        <v>19</v>
      </c>
      <c r="H3" s="281"/>
      <c r="I3" s="281"/>
      <c r="J3" s="280" t="s">
        <v>20</v>
      </c>
      <c r="K3" s="281"/>
      <c r="L3" s="281"/>
      <c r="M3" s="280" t="s">
        <v>21</v>
      </c>
      <c r="N3" s="281"/>
      <c r="O3" s="281"/>
    </row>
    <row r="4" spans="1:15">
      <c r="A4" s="52" t="s">
        <v>22</v>
      </c>
      <c r="B4" s="52" t="s">
        <v>23</v>
      </c>
      <c r="C4" s="52" t="s">
        <v>24</v>
      </c>
      <c r="D4" s="52" t="s">
        <v>22</v>
      </c>
      <c r="E4" s="52" t="s">
        <v>23</v>
      </c>
      <c r="F4" s="52" t="s">
        <v>24</v>
      </c>
      <c r="G4" s="52" t="s">
        <v>22</v>
      </c>
      <c r="H4" s="52" t="s">
        <v>23</v>
      </c>
      <c r="I4" s="52" t="s">
        <v>24</v>
      </c>
      <c r="J4" s="52" t="s">
        <v>22</v>
      </c>
      <c r="K4" s="52" t="s">
        <v>23</v>
      </c>
      <c r="L4" s="52" t="s">
        <v>24</v>
      </c>
      <c r="M4" s="52" t="s">
        <v>22</v>
      </c>
      <c r="N4" s="52" t="s">
        <v>23</v>
      </c>
      <c r="O4" s="52" t="s">
        <v>24</v>
      </c>
    </row>
    <row r="5" spans="1:15">
      <c r="A5" s="151">
        <f>SUM(D5,G5,J5,M5)</f>
        <v>8367.9777487004467</v>
      </c>
      <c r="B5" s="151">
        <f>SUM(E5,H5,K5,N5)</f>
        <v>36362.097781545177</v>
      </c>
      <c r="C5" s="151">
        <f>SUM(F5,I5,L5,O5)</f>
        <v>80961.037781545165</v>
      </c>
      <c r="D5" s="152">
        <f>'在建项目统计表 '!H83</f>
        <v>3162.6094139016677</v>
      </c>
      <c r="E5" s="152">
        <f>'在建项目统计表 '!K83</f>
        <v>13459.769446746397</v>
      </c>
      <c r="F5" s="152">
        <f>'在建项目统计表 '!M83</f>
        <v>33283.999446746391</v>
      </c>
      <c r="G5" s="152">
        <f>'在建项目统计表 '!H82</f>
        <v>5205.3183347987806</v>
      </c>
      <c r="H5" s="152">
        <f>'在建项目统计表 '!K82</f>
        <v>22902.22833479878</v>
      </c>
      <c r="I5" s="152">
        <f>'在建项目统计表 '!M82</f>
        <v>47611.218334798774</v>
      </c>
      <c r="J5" s="152">
        <f>'在建项目统计表 '!H38</f>
        <v>0.05</v>
      </c>
      <c r="K5" s="152">
        <f>'在建项目统计表 '!K38</f>
        <v>9.9999999999997161E-2</v>
      </c>
      <c r="L5" s="152">
        <f>'在建项目统计表 '!M38</f>
        <v>65.819999999999993</v>
      </c>
      <c r="M5" s="151">
        <v>0</v>
      </c>
      <c r="N5" s="151">
        <v>0</v>
      </c>
      <c r="O5" s="151">
        <v>0</v>
      </c>
    </row>
    <row r="6" spans="1:15" s="3" customFormat="1">
      <c r="A6" s="153"/>
      <c r="B6" s="153"/>
      <c r="C6" s="153"/>
      <c r="D6" s="153"/>
      <c r="E6" s="153"/>
      <c r="F6" s="153"/>
      <c r="G6" s="153"/>
      <c r="H6" s="153"/>
      <c r="I6" s="153"/>
      <c r="J6" s="157"/>
      <c r="K6" s="157"/>
      <c r="L6" s="153"/>
      <c r="M6" s="157"/>
      <c r="N6" s="157"/>
      <c r="O6" s="153"/>
    </row>
    <row r="7" spans="1:15" s="3" customFormat="1">
      <c r="A7" s="153"/>
      <c r="B7" s="153"/>
      <c r="C7" s="153"/>
      <c r="D7" s="153"/>
      <c r="E7" s="153"/>
      <c r="F7" s="153"/>
      <c r="G7" s="153"/>
      <c r="H7" s="153"/>
      <c r="I7" s="153"/>
      <c r="J7" s="157"/>
      <c r="K7" s="157"/>
      <c r="L7" s="153"/>
      <c r="M7" s="157"/>
      <c r="N7" s="157"/>
      <c r="O7" s="153"/>
    </row>
    <row r="8" spans="1:15">
      <c r="A8" s="277" t="s">
        <v>459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</row>
    <row r="9" spans="1:15">
      <c r="A9" s="280" t="s">
        <v>25</v>
      </c>
      <c r="B9" s="281"/>
      <c r="C9" s="281"/>
      <c r="D9" s="280" t="s">
        <v>26</v>
      </c>
      <c r="E9" s="281"/>
      <c r="F9" s="281"/>
      <c r="G9" s="280" t="s">
        <v>27</v>
      </c>
      <c r="H9" s="281"/>
      <c r="I9" s="281"/>
      <c r="J9" s="280" t="s">
        <v>28</v>
      </c>
      <c r="K9" s="281"/>
      <c r="L9" s="281"/>
      <c r="M9" s="280" t="s">
        <v>29</v>
      </c>
      <c r="N9" s="281"/>
      <c r="O9" s="281"/>
    </row>
    <row r="10" spans="1:15">
      <c r="A10" s="281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</row>
    <row r="11" spans="1:15">
      <c r="A11" s="52" t="s">
        <v>22</v>
      </c>
      <c r="B11" s="52" t="s">
        <v>23</v>
      </c>
      <c r="C11" s="52" t="s">
        <v>24</v>
      </c>
      <c r="D11" s="52" t="s">
        <v>22</v>
      </c>
      <c r="E11" s="52" t="s">
        <v>23</v>
      </c>
      <c r="F11" s="52" t="s">
        <v>24</v>
      </c>
      <c r="G11" s="52" t="s">
        <v>22</v>
      </c>
      <c r="H11" s="52" t="s">
        <v>23</v>
      </c>
      <c r="I11" s="52" t="s">
        <v>24</v>
      </c>
      <c r="J11" s="52" t="s">
        <v>22</v>
      </c>
      <c r="K11" s="52" t="s">
        <v>23</v>
      </c>
      <c r="L11" s="52" t="s">
        <v>24</v>
      </c>
      <c r="M11" s="52" t="s">
        <v>22</v>
      </c>
      <c r="N11" s="52" t="s">
        <v>23</v>
      </c>
      <c r="O11" s="52" t="s">
        <v>24</v>
      </c>
    </row>
    <row r="12" spans="1:15">
      <c r="A12" s="151">
        <f>SUM(D12,G12,M12,J12)</f>
        <v>909.52518534720878</v>
      </c>
      <c r="B12" s="151">
        <f>SUM(E12,H12,N12,K12)</f>
        <v>7398.4490360862146</v>
      </c>
      <c r="C12" s="151">
        <f>SUM(F12,I12,O12,L12)</f>
        <v>10986.619036086218</v>
      </c>
      <c r="D12" s="152">
        <f>'在建项目统计表 '!O83</f>
        <v>144.67999999999995</v>
      </c>
      <c r="E12" s="152">
        <f>'在建项目统计表 '!P83</f>
        <v>2623.0899999999983</v>
      </c>
      <c r="F12" s="152">
        <f>'在建项目统计表 '!Q83</f>
        <v>4103.7241486407602</v>
      </c>
      <c r="G12" s="152">
        <f>'在建项目统计表 '!O82</f>
        <v>764.84518534720883</v>
      </c>
      <c r="H12" s="152">
        <f>'在建项目统计表 '!P82</f>
        <v>4775.3490360862161</v>
      </c>
      <c r="I12" s="152">
        <f>'在建项目统计表 '!Q82</f>
        <v>6872.6748874454597</v>
      </c>
      <c r="J12" s="152">
        <f>'在建项目统计表 '!O38</f>
        <v>0</v>
      </c>
      <c r="K12" s="152">
        <f>'在建项目统计表 '!P38</f>
        <v>0.01</v>
      </c>
      <c r="L12" s="152">
        <f>'在建项目统计表 '!Q38</f>
        <v>10.220000000000001</v>
      </c>
      <c r="M12" s="151">
        <v>0</v>
      </c>
      <c r="N12" s="151">
        <v>0</v>
      </c>
      <c r="O12" s="151">
        <v>0</v>
      </c>
    </row>
    <row r="13" spans="1:15" s="3" customFormat="1">
      <c r="A13" s="154"/>
      <c r="B13" s="154"/>
      <c r="C13" s="154"/>
      <c r="D13" s="154"/>
      <c r="E13" s="154"/>
      <c r="F13" s="154"/>
      <c r="G13" s="154"/>
      <c r="H13" s="154"/>
    </row>
    <row r="14" spans="1:15">
      <c r="A14" s="155"/>
      <c r="B14" s="155"/>
      <c r="C14" s="155"/>
      <c r="D14" s="156"/>
      <c r="E14" s="155"/>
      <c r="F14" s="155"/>
      <c r="G14" s="156"/>
      <c r="H14" s="155"/>
      <c r="I14" s="155"/>
      <c r="J14" s="158"/>
      <c r="K14" s="155"/>
      <c r="L14" s="155"/>
      <c r="N14" s="155"/>
      <c r="O14" s="155"/>
    </row>
    <row r="15" spans="1:15">
      <c r="A15" s="156"/>
      <c r="B15" s="114"/>
      <c r="C15" s="114"/>
      <c r="D15" s="114"/>
      <c r="E15" s="114"/>
      <c r="F15" s="114"/>
      <c r="G15" s="114"/>
      <c r="H15" s="114"/>
    </row>
    <row r="16" spans="1:15">
      <c r="A16" s="278" t="s">
        <v>30</v>
      </c>
      <c r="B16" s="27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79"/>
      <c r="N16" s="279"/>
      <c r="O16" s="279"/>
    </row>
    <row r="17" spans="1:15">
      <c r="A17" s="27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</row>
    <row r="18" spans="1:15" ht="19.5" customHeight="1">
      <c r="A18" s="279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</row>
    <row r="21" spans="1:15">
      <c r="F21" s="30"/>
    </row>
    <row r="22" spans="1:15">
      <c r="G22" s="30"/>
    </row>
    <row r="25" spans="1:15">
      <c r="E25" s="30"/>
    </row>
  </sheetData>
  <mergeCells count="14">
    <mergeCell ref="A1:O1"/>
    <mergeCell ref="A2:O2"/>
    <mergeCell ref="A3:C3"/>
    <mergeCell ref="D3:F3"/>
    <mergeCell ref="G3:I3"/>
    <mergeCell ref="J3:L3"/>
    <mergeCell ref="M3:O3"/>
    <mergeCell ref="A8:O8"/>
    <mergeCell ref="A16:O18"/>
    <mergeCell ref="A9:C10"/>
    <mergeCell ref="D9:F10"/>
    <mergeCell ref="G9:I10"/>
    <mergeCell ref="J9:L10"/>
    <mergeCell ref="M9:O10"/>
  </mergeCells>
  <phoneticPr fontId="22" type="noConversion"/>
  <hyperlinks>
    <hyperlink ref="A1:O1" location="填表说明!A1" display="返回主表"/>
  </hyperlinks>
  <printOptions horizontalCentered="1"/>
  <pageMargins left="0.31388888888888899" right="0.31388888888888899" top="0.74791666666666701" bottom="0.74791666666666701" header="0.31388888888888899" footer="0.31388888888888899"/>
  <pageSetup paperSize="9"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Y88"/>
  <sheetViews>
    <sheetView tabSelected="1" zoomScaleNormal="100" workbookViewId="0">
      <pane xSplit="3" ySplit="6" topLeftCell="E73" activePane="bottomRight" state="frozen"/>
      <selection pane="topRight"/>
      <selection pane="bottomLeft"/>
      <selection pane="bottomRight" activeCell="V82" sqref="V82"/>
    </sheetView>
  </sheetViews>
  <sheetFormatPr defaultColWidth="9" defaultRowHeight="14.25"/>
  <cols>
    <col min="1" max="1" width="4.75" style="2" customWidth="1"/>
    <col min="2" max="2" width="23.125" style="2" customWidth="1"/>
    <col min="3" max="3" width="10.25" style="2" customWidth="1"/>
    <col min="4" max="5" width="14" style="2" customWidth="1"/>
    <col min="6" max="6" width="10.625" style="2" customWidth="1"/>
    <col min="7" max="7" width="12.25" style="2" customWidth="1"/>
    <col min="8" max="8" width="13.375" style="46"/>
    <col min="9" max="9" width="11.25" style="2" customWidth="1"/>
    <col min="10" max="10" width="12.25" style="181" customWidth="1"/>
    <col min="11" max="11" width="12.75" style="2" customWidth="1"/>
    <col min="12" max="13" width="11.625" style="2" customWidth="1"/>
    <col min="14" max="14" width="14.25" style="2" customWidth="1"/>
    <col min="15" max="16" width="12.75" style="2" customWidth="1"/>
    <col min="17" max="17" width="12.75" style="2"/>
    <col min="18" max="18" width="12.5" style="2" customWidth="1"/>
    <col min="19" max="19" width="9" style="2"/>
    <col min="20" max="20" width="9.5" style="2" hidden="1" customWidth="1"/>
    <col min="21" max="21" width="12.625" style="2" hidden="1" customWidth="1"/>
    <col min="22" max="23" width="12.75" style="2"/>
    <col min="24" max="24" width="12.125" style="2" customWidth="1"/>
    <col min="25" max="16384" width="9" style="2"/>
  </cols>
  <sheetData>
    <row r="1" spans="1:22" ht="20.25">
      <c r="A1" s="294" t="s">
        <v>16</v>
      </c>
      <c r="B1" s="294"/>
      <c r="C1" s="294"/>
      <c r="D1" s="294"/>
      <c r="E1" s="294"/>
      <c r="F1" s="294"/>
      <c r="G1" s="294"/>
      <c r="H1" s="295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22" ht="20.25">
      <c r="A2" s="296" t="s">
        <v>13</v>
      </c>
      <c r="B2" s="296"/>
      <c r="C2" s="296"/>
      <c r="D2" s="296"/>
      <c r="E2" s="296"/>
      <c r="F2" s="296"/>
      <c r="G2" s="296"/>
      <c r="H2" s="297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22">
      <c r="A3" s="298" t="s">
        <v>471</v>
      </c>
      <c r="B3" s="298"/>
      <c r="C3" s="298"/>
      <c r="D3" s="298"/>
      <c r="E3" s="298"/>
      <c r="F3" s="298"/>
      <c r="G3" s="298"/>
      <c r="H3" s="299"/>
      <c r="I3" s="298"/>
      <c r="J3" s="298"/>
      <c r="K3" s="298"/>
      <c r="L3" s="298"/>
      <c r="M3" s="298"/>
      <c r="N3" s="298"/>
      <c r="O3" s="298"/>
      <c r="P3" s="298"/>
      <c r="Q3" s="298"/>
      <c r="R3" s="298"/>
    </row>
    <row r="4" spans="1:22" s="128" customFormat="1" ht="14.25" customHeight="1">
      <c r="A4" s="288" t="s">
        <v>31</v>
      </c>
      <c r="B4" s="288" t="s">
        <v>32</v>
      </c>
      <c r="C4" s="290" t="s">
        <v>33</v>
      </c>
      <c r="D4" s="292" t="s">
        <v>34</v>
      </c>
      <c r="E4" s="288" t="s">
        <v>35</v>
      </c>
      <c r="F4" s="292" t="s">
        <v>36</v>
      </c>
      <c r="G4" s="288" t="s">
        <v>37</v>
      </c>
      <c r="H4" s="300" t="s">
        <v>38</v>
      </c>
      <c r="I4" s="301"/>
      <c r="J4" s="301"/>
      <c r="K4" s="301"/>
      <c r="L4" s="301"/>
      <c r="M4" s="301"/>
      <c r="N4" s="301"/>
      <c r="O4" s="302" t="s">
        <v>39</v>
      </c>
      <c r="P4" s="303"/>
      <c r="Q4" s="303"/>
      <c r="R4" s="304"/>
      <c r="S4" s="284" t="s">
        <v>40</v>
      </c>
    </row>
    <row r="5" spans="1:22" s="129" customFormat="1" ht="33" customHeight="1">
      <c r="A5" s="289"/>
      <c r="B5" s="289"/>
      <c r="C5" s="291"/>
      <c r="D5" s="289"/>
      <c r="E5" s="289"/>
      <c r="F5" s="293"/>
      <c r="G5" s="289"/>
      <c r="H5" s="130" t="s">
        <v>22</v>
      </c>
      <c r="I5" s="242" t="s">
        <v>41</v>
      </c>
      <c r="J5" s="139" t="s">
        <v>42</v>
      </c>
      <c r="K5" s="139" t="s">
        <v>43</v>
      </c>
      <c r="L5" s="139" t="s">
        <v>44</v>
      </c>
      <c r="M5" s="139" t="s">
        <v>45</v>
      </c>
      <c r="N5" s="139" t="s">
        <v>46</v>
      </c>
      <c r="O5" s="139" t="s">
        <v>22</v>
      </c>
      <c r="P5" s="140" t="s">
        <v>47</v>
      </c>
      <c r="Q5" s="140" t="s">
        <v>48</v>
      </c>
      <c r="R5" s="142" t="s">
        <v>49</v>
      </c>
      <c r="S5" s="285"/>
    </row>
    <row r="6" spans="1:22" s="128" customFormat="1" ht="12">
      <c r="A6" s="17"/>
      <c r="B6" s="8"/>
      <c r="C6" s="8"/>
      <c r="D6" s="8"/>
      <c r="E6" s="8"/>
      <c r="F6" s="9"/>
      <c r="G6" s="10"/>
      <c r="H6" s="131"/>
      <c r="I6" s="243"/>
      <c r="J6" s="18">
        <v>0</v>
      </c>
      <c r="K6" s="8"/>
      <c r="L6" s="8"/>
      <c r="M6" s="14"/>
      <c r="N6" s="14"/>
      <c r="O6" s="14"/>
      <c r="P6" s="14"/>
      <c r="Q6" s="14"/>
      <c r="R6" s="140"/>
      <c r="S6" s="140"/>
    </row>
    <row r="7" spans="1:22" s="128" customFormat="1" ht="24">
      <c r="A7" s="17">
        <v>1</v>
      </c>
      <c r="B7" s="12" t="s">
        <v>50</v>
      </c>
      <c r="C7" s="17" t="s">
        <v>51</v>
      </c>
      <c r="D7" s="229">
        <v>14014.18</v>
      </c>
      <c r="E7" s="132" t="s">
        <v>52</v>
      </c>
      <c r="F7" s="132">
        <v>40</v>
      </c>
      <c r="G7" s="133">
        <v>41255</v>
      </c>
      <c r="H7" s="229">
        <v>8</v>
      </c>
      <c r="I7" s="245"/>
      <c r="J7" s="229"/>
      <c r="K7" s="230">
        <v>28.630000000000003</v>
      </c>
      <c r="L7" s="138">
        <v>0</v>
      </c>
      <c r="M7" s="231">
        <v>62.43</v>
      </c>
      <c r="N7" s="232">
        <v>3911.6395522297244</v>
      </c>
      <c r="O7" s="233">
        <v>7</v>
      </c>
      <c r="P7" s="234">
        <v>8.2100000000000009</v>
      </c>
      <c r="Q7" s="235">
        <v>-131.55426145823037</v>
      </c>
      <c r="R7" s="236">
        <v>190.30274554176958</v>
      </c>
      <c r="S7" s="143"/>
      <c r="T7" s="144"/>
      <c r="V7" s="144"/>
    </row>
    <row r="8" spans="1:22" s="128" customFormat="1" ht="29.25" customHeight="1">
      <c r="A8" s="17">
        <v>2</v>
      </c>
      <c r="B8" s="207" t="s">
        <v>399</v>
      </c>
      <c r="C8" s="13" t="s">
        <v>56</v>
      </c>
      <c r="D8" s="229">
        <v>180.01</v>
      </c>
      <c r="E8" s="132" t="s">
        <v>52</v>
      </c>
      <c r="F8" s="166">
        <v>4</v>
      </c>
      <c r="G8" s="169" t="s">
        <v>400</v>
      </c>
      <c r="H8" s="229"/>
      <c r="I8" s="245"/>
      <c r="J8" s="229">
        <v>0</v>
      </c>
      <c r="K8" s="230">
        <v>0</v>
      </c>
      <c r="L8" s="138">
        <v>67.12</v>
      </c>
      <c r="M8" s="231">
        <v>59.68</v>
      </c>
      <c r="N8" s="232">
        <v>347.65940553179524</v>
      </c>
      <c r="O8" s="233"/>
      <c r="P8" s="234">
        <v>-0.13</v>
      </c>
      <c r="Q8" s="235">
        <v>-7.1000004409319102</v>
      </c>
      <c r="R8" s="236">
        <v>-50.73063144093193</v>
      </c>
      <c r="S8" s="167"/>
      <c r="T8" s="144"/>
      <c r="V8" s="144"/>
    </row>
    <row r="9" spans="1:22" s="128" customFormat="1" ht="39" customHeight="1">
      <c r="A9" s="17">
        <v>3</v>
      </c>
      <c r="B9" s="12" t="s">
        <v>456</v>
      </c>
      <c r="C9" s="13" t="s">
        <v>56</v>
      </c>
      <c r="D9" s="229">
        <v>250</v>
      </c>
      <c r="E9" s="132" t="s">
        <v>52</v>
      </c>
      <c r="F9" s="132"/>
      <c r="G9" s="133"/>
      <c r="H9" s="229"/>
      <c r="I9" s="245"/>
      <c r="J9" s="229"/>
      <c r="K9" s="230">
        <v>0</v>
      </c>
      <c r="L9" s="138">
        <v>0</v>
      </c>
      <c r="M9" s="231">
        <v>0</v>
      </c>
      <c r="N9" s="232">
        <v>0</v>
      </c>
      <c r="O9" s="233"/>
      <c r="P9" s="234">
        <v>0</v>
      </c>
      <c r="Q9" s="235">
        <v>0</v>
      </c>
      <c r="R9" s="236">
        <v>0</v>
      </c>
      <c r="S9" s="143" t="s">
        <v>58</v>
      </c>
      <c r="T9" s="144"/>
      <c r="V9" s="144"/>
    </row>
    <row r="10" spans="1:22" s="128" customFormat="1" ht="31.5" customHeight="1">
      <c r="A10" s="17">
        <v>4</v>
      </c>
      <c r="B10" s="208" t="s">
        <v>426</v>
      </c>
      <c r="C10" s="189" t="s">
        <v>53</v>
      </c>
      <c r="D10" s="229">
        <v>1196.4000000000001</v>
      </c>
      <c r="E10" s="189" t="s">
        <v>52</v>
      </c>
      <c r="F10" s="189"/>
      <c r="G10" s="188"/>
      <c r="H10" s="229">
        <v>15.21</v>
      </c>
      <c r="I10" s="245">
        <v>48.88</v>
      </c>
      <c r="J10" s="229">
        <v>465.99</v>
      </c>
      <c r="K10" s="230">
        <v>251.32000000000002</v>
      </c>
      <c r="L10" s="138">
        <v>1052.49</v>
      </c>
      <c r="M10" s="231">
        <v>556.37000000000012</v>
      </c>
      <c r="N10" s="232">
        <v>677.96590368934335</v>
      </c>
      <c r="O10" s="233">
        <v>6.1</v>
      </c>
      <c r="P10" s="234">
        <v>55.35</v>
      </c>
      <c r="Q10" s="235">
        <v>136.65800535995712</v>
      </c>
      <c r="R10" s="236">
        <v>155.63599935995714</v>
      </c>
      <c r="S10" s="187"/>
      <c r="T10" s="144"/>
      <c r="V10" s="144"/>
    </row>
    <row r="11" spans="1:22" s="128" customFormat="1" ht="31.5" customHeight="1">
      <c r="A11" s="17">
        <v>5</v>
      </c>
      <c r="B11" s="244" t="s">
        <v>457</v>
      </c>
      <c r="C11" s="189" t="s">
        <v>53</v>
      </c>
      <c r="D11" s="229">
        <v>493.89</v>
      </c>
      <c r="E11" s="189" t="s">
        <v>52</v>
      </c>
      <c r="F11" s="238"/>
      <c r="G11" s="239"/>
      <c r="H11" s="240"/>
      <c r="I11" s="245"/>
      <c r="J11" s="229"/>
      <c r="K11" s="241">
        <v>0</v>
      </c>
      <c r="L11" s="138"/>
      <c r="M11" s="241">
        <v>0</v>
      </c>
      <c r="N11" s="241">
        <v>0</v>
      </c>
      <c r="O11" s="241"/>
      <c r="P11" s="241">
        <v>0</v>
      </c>
      <c r="Q11" s="241">
        <v>0</v>
      </c>
      <c r="R11" s="241">
        <v>0</v>
      </c>
      <c r="S11" s="200" t="s">
        <v>403</v>
      </c>
      <c r="T11" s="144"/>
      <c r="V11" s="144"/>
    </row>
    <row r="12" spans="1:22" s="128" customFormat="1" ht="42.75" customHeight="1">
      <c r="A12" s="17">
        <v>6</v>
      </c>
      <c r="B12" s="209" t="s">
        <v>431</v>
      </c>
      <c r="C12" s="13" t="s">
        <v>56</v>
      </c>
      <c r="D12" s="229">
        <v>1103.6600000000001</v>
      </c>
      <c r="E12" s="132" t="s">
        <v>52</v>
      </c>
      <c r="F12" s="191"/>
      <c r="G12" s="192"/>
      <c r="H12" s="229">
        <v>104.88</v>
      </c>
      <c r="I12" s="245">
        <v>130.13999999999999</v>
      </c>
      <c r="J12" s="229">
        <v>387.76</v>
      </c>
      <c r="K12" s="230">
        <v>460.28</v>
      </c>
      <c r="L12" s="138">
        <v>1006.94</v>
      </c>
      <c r="M12" s="231">
        <v>646.32000000000005</v>
      </c>
      <c r="N12" s="232">
        <v>672.95933819720892</v>
      </c>
      <c r="O12" s="233">
        <v>21.51</v>
      </c>
      <c r="P12" s="234">
        <v>92.68</v>
      </c>
      <c r="Q12" s="235">
        <v>139.10999957527861</v>
      </c>
      <c r="R12" s="236">
        <v>144.3698505752786</v>
      </c>
      <c r="S12" s="193"/>
      <c r="T12" s="144"/>
      <c r="V12" s="144"/>
    </row>
    <row r="13" spans="1:22" s="128" customFormat="1" ht="29.25" customHeight="1">
      <c r="A13" s="17">
        <v>7</v>
      </c>
      <c r="B13" s="207" t="s">
        <v>401</v>
      </c>
      <c r="C13" s="17" t="s">
        <v>51</v>
      </c>
      <c r="D13" s="229">
        <v>464.92</v>
      </c>
      <c r="E13" s="132" t="s">
        <v>52</v>
      </c>
      <c r="F13" s="166">
        <v>3</v>
      </c>
      <c r="G13" s="169" t="s">
        <v>402</v>
      </c>
      <c r="H13" s="229">
        <v>1</v>
      </c>
      <c r="I13" s="245"/>
      <c r="J13" s="229">
        <v>102.41</v>
      </c>
      <c r="K13" s="230">
        <v>7.110000000000003</v>
      </c>
      <c r="L13" s="138">
        <v>216.06</v>
      </c>
      <c r="M13" s="231">
        <v>33.76</v>
      </c>
      <c r="N13" s="232">
        <v>398.71650561133885</v>
      </c>
      <c r="O13" s="233"/>
      <c r="P13" s="234">
        <v>-2.97</v>
      </c>
      <c r="Q13" s="235">
        <v>-18.381794091807713</v>
      </c>
      <c r="R13" s="236">
        <v>14.141337908192282</v>
      </c>
      <c r="S13" s="167"/>
      <c r="T13" s="144"/>
      <c r="V13" s="144"/>
    </row>
    <row r="14" spans="1:22" s="128" customFormat="1" ht="24">
      <c r="A14" s="17">
        <v>8</v>
      </c>
      <c r="B14" s="12" t="s">
        <v>406</v>
      </c>
      <c r="C14" s="13" t="s">
        <v>56</v>
      </c>
      <c r="D14" s="229">
        <v>220</v>
      </c>
      <c r="E14" s="132" t="s">
        <v>52</v>
      </c>
      <c r="F14" s="132"/>
      <c r="G14" s="135"/>
      <c r="H14" s="229"/>
      <c r="I14" s="245"/>
      <c r="J14" s="229"/>
      <c r="K14" s="230">
        <v>0</v>
      </c>
      <c r="L14" s="221">
        <v>0</v>
      </c>
      <c r="M14" s="231">
        <v>0</v>
      </c>
      <c r="N14" s="232">
        <v>0</v>
      </c>
      <c r="O14" s="233"/>
      <c r="P14" s="234">
        <v>0</v>
      </c>
      <c r="Q14" s="235">
        <v>0</v>
      </c>
      <c r="R14" s="236">
        <v>0</v>
      </c>
      <c r="S14" s="143"/>
      <c r="T14" s="144"/>
      <c r="V14" s="144"/>
    </row>
    <row r="15" spans="1:22" s="128" customFormat="1" ht="24" customHeight="1">
      <c r="A15" s="17">
        <v>9</v>
      </c>
      <c r="B15" s="202" t="s">
        <v>452</v>
      </c>
      <c r="C15" s="203"/>
      <c r="D15" s="229">
        <v>1115.3800000000001</v>
      </c>
      <c r="E15" s="198"/>
      <c r="F15" s="198"/>
      <c r="G15" s="206"/>
      <c r="H15" s="229">
        <v>53.48</v>
      </c>
      <c r="I15" s="245"/>
      <c r="J15" s="229"/>
      <c r="K15" s="230">
        <v>880.49</v>
      </c>
      <c r="L15" s="222">
        <v>1115.3800000000001</v>
      </c>
      <c r="M15" s="231">
        <v>1031.33</v>
      </c>
      <c r="N15" s="232">
        <v>1031.33</v>
      </c>
      <c r="O15" s="233">
        <v>2.13</v>
      </c>
      <c r="P15" s="234">
        <v>100.76999999999998</v>
      </c>
      <c r="Q15" s="235">
        <v>122.38999999999999</v>
      </c>
      <c r="R15" s="236">
        <v>122.38999999999999</v>
      </c>
      <c r="S15" s="200"/>
      <c r="T15" s="144"/>
      <c r="V15" s="144"/>
    </row>
    <row r="16" spans="1:22" s="128" customFormat="1" ht="26.25" customHeight="1">
      <c r="A16" s="17">
        <v>10</v>
      </c>
      <c r="B16" s="12" t="s">
        <v>438</v>
      </c>
      <c r="C16" s="13" t="s">
        <v>56</v>
      </c>
      <c r="D16" s="229">
        <v>136.22</v>
      </c>
      <c r="E16" s="134" t="s">
        <v>52</v>
      </c>
      <c r="F16" s="132">
        <v>10</v>
      </c>
      <c r="G16" s="135">
        <v>43115</v>
      </c>
      <c r="H16" s="229">
        <v>60.54</v>
      </c>
      <c r="I16" s="245">
        <v>33.19</v>
      </c>
      <c r="J16" s="229">
        <v>55.32</v>
      </c>
      <c r="K16" s="230">
        <v>60.54</v>
      </c>
      <c r="L16" s="138">
        <v>133.02000000000001</v>
      </c>
      <c r="M16" s="231">
        <v>60.54</v>
      </c>
      <c r="N16" s="232">
        <v>60.54</v>
      </c>
      <c r="O16" s="233">
        <v>7.11</v>
      </c>
      <c r="P16" s="234">
        <v>7.11</v>
      </c>
      <c r="Q16" s="235">
        <v>7.11</v>
      </c>
      <c r="R16" s="236">
        <v>7.11</v>
      </c>
      <c r="S16" s="143"/>
      <c r="T16" s="144"/>
      <c r="V16" s="144"/>
    </row>
    <row r="17" spans="1:22" s="128" customFormat="1" ht="31.5" customHeight="1">
      <c r="A17" s="17">
        <v>11</v>
      </c>
      <c r="B17" s="210" t="s">
        <v>461</v>
      </c>
      <c r="C17" s="13" t="s">
        <v>56</v>
      </c>
      <c r="D17" s="229">
        <v>0</v>
      </c>
      <c r="E17" s="173"/>
      <c r="F17" s="173"/>
      <c r="G17" s="174" t="s">
        <v>407</v>
      </c>
      <c r="H17" s="229"/>
      <c r="I17" s="245"/>
      <c r="J17" s="229"/>
      <c r="K17" s="230">
        <v>0</v>
      </c>
      <c r="L17" s="138">
        <v>3008.99</v>
      </c>
      <c r="M17" s="231">
        <v>0</v>
      </c>
      <c r="N17" s="232">
        <v>0</v>
      </c>
      <c r="O17" s="233"/>
      <c r="P17" s="234">
        <v>0</v>
      </c>
      <c r="Q17" s="235">
        <v>0</v>
      </c>
      <c r="R17" s="236">
        <v>0</v>
      </c>
      <c r="S17" s="177" t="s">
        <v>417</v>
      </c>
      <c r="T17" s="144"/>
      <c r="V17" s="144"/>
    </row>
    <row r="18" spans="1:22" s="128" customFormat="1" ht="31.5" customHeight="1">
      <c r="A18" s="17">
        <v>12</v>
      </c>
      <c r="B18" s="202" t="s">
        <v>453</v>
      </c>
      <c r="C18" s="13" t="s">
        <v>56</v>
      </c>
      <c r="D18" s="229">
        <v>140.76759999999999</v>
      </c>
      <c r="E18" s="132" t="s">
        <v>52</v>
      </c>
      <c r="F18" s="198"/>
      <c r="G18" s="206"/>
      <c r="H18" s="229"/>
      <c r="I18" s="245"/>
      <c r="J18" s="229"/>
      <c r="K18" s="230">
        <v>0</v>
      </c>
      <c r="L18" s="138"/>
      <c r="M18" s="231">
        <v>4.09</v>
      </c>
      <c r="N18" s="232">
        <v>4.09</v>
      </c>
      <c r="O18" s="233"/>
      <c r="P18" s="234">
        <v>0</v>
      </c>
      <c r="Q18" s="235">
        <v>-0.15626999999999991</v>
      </c>
      <c r="R18" s="236">
        <v>-0.15626999999999991</v>
      </c>
      <c r="S18" s="200" t="s">
        <v>455</v>
      </c>
      <c r="T18" s="144"/>
      <c r="V18" s="144"/>
    </row>
    <row r="19" spans="1:22" s="128" customFormat="1" ht="31.5" customHeight="1">
      <c r="A19" s="17">
        <v>13</v>
      </c>
      <c r="B19" s="202" t="s">
        <v>454</v>
      </c>
      <c r="C19" s="13" t="s">
        <v>56</v>
      </c>
      <c r="D19" s="229">
        <v>402.9529</v>
      </c>
      <c r="E19" s="132" t="s">
        <v>52</v>
      </c>
      <c r="F19" s="198"/>
      <c r="G19" s="206"/>
      <c r="H19" s="229"/>
      <c r="I19" s="245"/>
      <c r="J19" s="229"/>
      <c r="K19" s="230">
        <v>0</v>
      </c>
      <c r="L19" s="138"/>
      <c r="M19" s="231">
        <v>0</v>
      </c>
      <c r="N19" s="232">
        <v>0</v>
      </c>
      <c r="O19" s="233"/>
      <c r="P19" s="234">
        <v>-0.13</v>
      </c>
      <c r="Q19" s="235">
        <v>-4.0000000000000008E-2</v>
      </c>
      <c r="R19" s="236">
        <v>-4.0000000000000008E-2</v>
      </c>
      <c r="S19" s="200" t="s">
        <v>455</v>
      </c>
      <c r="T19" s="144"/>
      <c r="V19" s="144"/>
    </row>
    <row r="20" spans="1:22" s="128" customFormat="1" ht="35.25" customHeight="1">
      <c r="A20" s="17">
        <v>14</v>
      </c>
      <c r="B20" s="12" t="s">
        <v>59</v>
      </c>
      <c r="C20" s="17" t="s">
        <v>60</v>
      </c>
      <c r="D20" s="229">
        <v>7293.34</v>
      </c>
      <c r="E20" s="132" t="s">
        <v>61</v>
      </c>
      <c r="F20" s="132">
        <v>62</v>
      </c>
      <c r="G20" s="133">
        <v>40211</v>
      </c>
      <c r="H20" s="229"/>
      <c r="I20" s="246"/>
      <c r="J20" s="229"/>
      <c r="K20" s="230">
        <v>11.180000000000001</v>
      </c>
      <c r="L20" s="223">
        <v>0</v>
      </c>
      <c r="M20" s="231">
        <v>37.980000000000004</v>
      </c>
      <c r="N20" s="232">
        <v>6991.3057665635224</v>
      </c>
      <c r="O20" s="233">
        <v>0.86</v>
      </c>
      <c r="P20" s="234">
        <v>0.94000000000000006</v>
      </c>
      <c r="Q20" s="235">
        <v>9.8575749999999989</v>
      </c>
      <c r="R20" s="236">
        <v>929.94603351194712</v>
      </c>
      <c r="S20" s="140"/>
      <c r="T20" s="144"/>
      <c r="V20" s="144"/>
    </row>
    <row r="21" spans="1:22" s="128" customFormat="1" ht="36">
      <c r="A21" s="17">
        <v>15</v>
      </c>
      <c r="B21" s="12" t="s">
        <v>430</v>
      </c>
      <c r="C21" s="17" t="s">
        <v>60</v>
      </c>
      <c r="D21" s="229">
        <v>55956</v>
      </c>
      <c r="E21" s="132" t="s">
        <v>52</v>
      </c>
      <c r="F21" s="132">
        <v>48</v>
      </c>
      <c r="G21" s="133">
        <v>41925</v>
      </c>
      <c r="H21" s="229">
        <v>1342.89</v>
      </c>
      <c r="I21" s="246">
        <v>573.04999999999995</v>
      </c>
      <c r="J21" s="229">
        <v>2042.99</v>
      </c>
      <c r="K21" s="230">
        <v>4797.9100328447221</v>
      </c>
      <c r="L21" s="223">
        <v>10005</v>
      </c>
      <c r="M21" s="231">
        <v>11031.500032844722</v>
      </c>
      <c r="N21" s="232">
        <v>41814.328172905378</v>
      </c>
      <c r="O21" s="233">
        <v>24.35</v>
      </c>
      <c r="P21" s="234">
        <v>1582.86</v>
      </c>
      <c r="Q21" s="235">
        <v>2600.0899997220745</v>
      </c>
      <c r="R21" s="236">
        <v>6421.786507179565</v>
      </c>
      <c r="S21" s="143"/>
      <c r="T21" s="144"/>
      <c r="V21" s="144"/>
    </row>
    <row r="22" spans="1:22" s="128" customFormat="1" ht="36">
      <c r="A22" s="17">
        <v>16</v>
      </c>
      <c r="B22" s="12" t="s">
        <v>62</v>
      </c>
      <c r="C22" s="17" t="s">
        <v>60</v>
      </c>
      <c r="D22" s="229">
        <v>7840.54</v>
      </c>
      <c r="E22" s="132" t="s">
        <v>61</v>
      </c>
      <c r="F22" s="132">
        <v>36</v>
      </c>
      <c r="G22" s="133">
        <v>41761</v>
      </c>
      <c r="H22" s="229">
        <v>68.099999999999994</v>
      </c>
      <c r="I22" s="246">
        <v>102.82</v>
      </c>
      <c r="J22" s="229">
        <v>336.74</v>
      </c>
      <c r="K22" s="230">
        <v>716.07999999999993</v>
      </c>
      <c r="L22" s="224">
        <v>1692.56</v>
      </c>
      <c r="M22" s="231">
        <v>1442.1699999999998</v>
      </c>
      <c r="N22" s="232">
        <v>5681.8166494655552</v>
      </c>
      <c r="O22" s="233">
        <v>3.15</v>
      </c>
      <c r="P22" s="234">
        <v>18.68</v>
      </c>
      <c r="Q22" s="235">
        <v>21.38168928055206</v>
      </c>
      <c r="R22" s="236">
        <v>129.55467028055207</v>
      </c>
      <c r="S22" s="143"/>
      <c r="T22" s="144"/>
      <c r="V22" s="144"/>
    </row>
    <row r="23" spans="1:22" s="128" customFormat="1" ht="32.25" customHeight="1">
      <c r="A23" s="17">
        <v>17</v>
      </c>
      <c r="B23" s="12" t="s">
        <v>63</v>
      </c>
      <c r="C23" s="17" t="s">
        <v>60</v>
      </c>
      <c r="D23" s="229">
        <v>6362.61</v>
      </c>
      <c r="E23" s="132" t="s">
        <v>61</v>
      </c>
      <c r="F23" s="132">
        <v>36</v>
      </c>
      <c r="G23" s="133">
        <v>42005</v>
      </c>
      <c r="H23" s="229">
        <v>3.42</v>
      </c>
      <c r="I23" s="245"/>
      <c r="J23" s="229">
        <v>62.11</v>
      </c>
      <c r="K23" s="230">
        <v>449.92999999999995</v>
      </c>
      <c r="L23" s="224">
        <v>149.87</v>
      </c>
      <c r="M23" s="231">
        <v>815.92</v>
      </c>
      <c r="N23" s="232">
        <v>6465.1130659933997</v>
      </c>
      <c r="O23" s="233">
        <v>0.74</v>
      </c>
      <c r="P23" s="234">
        <v>66.149999999999991</v>
      </c>
      <c r="Q23" s="235">
        <v>85.980000491459577</v>
      </c>
      <c r="R23" s="236">
        <v>502.85707649145951</v>
      </c>
      <c r="S23" s="143"/>
      <c r="T23" s="144"/>
      <c r="V23" s="144"/>
    </row>
    <row r="24" spans="1:22" s="128" customFormat="1" ht="33" customHeight="1">
      <c r="A24" s="17">
        <v>18</v>
      </c>
      <c r="B24" s="211" t="s">
        <v>67</v>
      </c>
      <c r="C24" s="17" t="s">
        <v>60</v>
      </c>
      <c r="D24" s="229">
        <v>965.48</v>
      </c>
      <c r="E24" s="134" t="s">
        <v>52</v>
      </c>
      <c r="F24" s="136"/>
      <c r="G24" s="137"/>
      <c r="H24" s="229"/>
      <c r="I24" s="246">
        <v>8.11</v>
      </c>
      <c r="J24" s="229">
        <v>78.3</v>
      </c>
      <c r="K24" s="230">
        <v>39.329999999999984</v>
      </c>
      <c r="L24" s="138">
        <v>144.79</v>
      </c>
      <c r="M24" s="231">
        <v>221.98</v>
      </c>
      <c r="N24" s="232">
        <v>957.3354641273587</v>
      </c>
      <c r="O24" s="233"/>
      <c r="P24" s="234">
        <v>3.67</v>
      </c>
      <c r="Q24" s="235">
        <v>6.6999996542018314</v>
      </c>
      <c r="R24" s="236">
        <v>28.038177654201832</v>
      </c>
      <c r="S24" s="143"/>
    </row>
    <row r="25" spans="1:22" s="128" customFormat="1" ht="42.75" customHeight="1">
      <c r="A25" s="17">
        <v>19</v>
      </c>
      <c r="B25" s="212" t="s">
        <v>405</v>
      </c>
      <c r="C25" s="17" t="s">
        <v>60</v>
      </c>
      <c r="D25" s="229">
        <v>1224.7425000000001</v>
      </c>
      <c r="E25" s="134" t="s">
        <v>52</v>
      </c>
      <c r="F25" s="166"/>
      <c r="G25" s="168"/>
      <c r="H25" s="229"/>
      <c r="I25" s="247">
        <v>12.46</v>
      </c>
      <c r="J25" s="229">
        <v>91.07</v>
      </c>
      <c r="K25" s="230">
        <v>15.22999999999999</v>
      </c>
      <c r="L25" s="222">
        <v>263.64</v>
      </c>
      <c r="M25" s="231">
        <v>136.76</v>
      </c>
      <c r="N25" s="232">
        <v>1664.5526079762039</v>
      </c>
      <c r="O25" s="233">
        <v>-1.39</v>
      </c>
      <c r="P25" s="234">
        <v>-2.76</v>
      </c>
      <c r="Q25" s="235">
        <v>-2.6000004739590619</v>
      </c>
      <c r="R25" s="236">
        <v>71.769834526040952</v>
      </c>
      <c r="S25" s="167"/>
    </row>
    <row r="26" spans="1:22" s="128" customFormat="1" ht="28.5" customHeight="1">
      <c r="A26" s="17">
        <v>20</v>
      </c>
      <c r="B26" s="212" t="s">
        <v>409</v>
      </c>
      <c r="C26" s="17" t="s">
        <v>60</v>
      </c>
      <c r="D26" s="229">
        <v>318.47000000000003</v>
      </c>
      <c r="E26" s="134" t="s">
        <v>52</v>
      </c>
      <c r="F26" s="173">
        <v>12</v>
      </c>
      <c r="G26" s="175" t="s">
        <v>410</v>
      </c>
      <c r="H26" s="229"/>
      <c r="I26" s="246">
        <v>7.93</v>
      </c>
      <c r="J26" s="229">
        <v>102.99</v>
      </c>
      <c r="K26" s="230">
        <v>74.110000000000028</v>
      </c>
      <c r="L26" s="222">
        <v>250.4</v>
      </c>
      <c r="M26" s="231">
        <v>318.71000000000004</v>
      </c>
      <c r="N26" s="232">
        <v>318.71000000000004</v>
      </c>
      <c r="O26" s="233"/>
      <c r="P26" s="234">
        <v>2.75</v>
      </c>
      <c r="Q26" s="235">
        <v>4.3599999999999994</v>
      </c>
      <c r="R26" s="236">
        <v>4.3599999999999994</v>
      </c>
      <c r="S26" s="177"/>
    </row>
    <row r="27" spans="1:22" s="128" customFormat="1" ht="36">
      <c r="A27" s="17">
        <v>21</v>
      </c>
      <c r="B27" s="212" t="s">
        <v>421</v>
      </c>
      <c r="C27" s="183" t="s">
        <v>60</v>
      </c>
      <c r="D27" s="229">
        <v>195.86</v>
      </c>
      <c r="E27" s="176" t="s">
        <v>52</v>
      </c>
      <c r="F27" s="183">
        <v>10</v>
      </c>
      <c r="G27" s="184" t="s">
        <v>422</v>
      </c>
      <c r="H27" s="229"/>
      <c r="I27" s="246"/>
      <c r="J27" s="229"/>
      <c r="K27" s="230">
        <v>36.620000000000005</v>
      </c>
      <c r="L27" s="222">
        <v>0</v>
      </c>
      <c r="M27" s="231">
        <v>77.34</v>
      </c>
      <c r="N27" s="232">
        <v>237.01472215233898</v>
      </c>
      <c r="O27" s="233">
        <v>-0.1</v>
      </c>
      <c r="P27" s="234">
        <v>0.59</v>
      </c>
      <c r="Q27" s="235">
        <v>2.5200000933463884</v>
      </c>
      <c r="R27" s="236">
        <v>34.941144093346381</v>
      </c>
      <c r="S27" s="177"/>
    </row>
    <row r="28" spans="1:22" s="128" customFormat="1" ht="42.75" customHeight="1">
      <c r="A28" s="17">
        <v>22</v>
      </c>
      <c r="B28" s="12" t="s">
        <v>65</v>
      </c>
      <c r="C28" s="17" t="s">
        <v>60</v>
      </c>
      <c r="D28" s="229">
        <v>2008.92</v>
      </c>
      <c r="E28" s="134" t="s">
        <v>52</v>
      </c>
      <c r="F28" s="132">
        <v>36</v>
      </c>
      <c r="G28" s="133">
        <v>41745</v>
      </c>
      <c r="H28" s="229">
        <v>0.09</v>
      </c>
      <c r="I28" s="246"/>
      <c r="J28" s="229">
        <v>181.38</v>
      </c>
      <c r="K28" s="230">
        <v>268.47999999999996</v>
      </c>
      <c r="L28" s="225">
        <v>295.72000000000003</v>
      </c>
      <c r="M28" s="231">
        <v>499.24999999999994</v>
      </c>
      <c r="N28" s="232">
        <v>1780.7848965497756</v>
      </c>
      <c r="O28" s="233">
        <v>-2.37</v>
      </c>
      <c r="P28" s="234">
        <v>3.5399999999999991</v>
      </c>
      <c r="Q28" s="235">
        <v>6.1600002769462785</v>
      </c>
      <c r="R28" s="236">
        <v>84.107002276946289</v>
      </c>
      <c r="S28" s="143"/>
    </row>
    <row r="29" spans="1:22" s="128" customFormat="1" ht="29.25" customHeight="1">
      <c r="A29" s="17">
        <v>23</v>
      </c>
      <c r="B29" s="213" t="s">
        <v>68</v>
      </c>
      <c r="C29" s="17" t="s">
        <v>60</v>
      </c>
      <c r="D29" s="229">
        <v>473.07</v>
      </c>
      <c r="E29" s="134" t="s">
        <v>52</v>
      </c>
      <c r="F29" s="136"/>
      <c r="G29" s="137"/>
      <c r="H29" s="229">
        <v>8.11</v>
      </c>
      <c r="I29" s="245">
        <v>5.77</v>
      </c>
      <c r="J29" s="229">
        <v>15.23</v>
      </c>
      <c r="K29" s="230">
        <v>33.950000000000003</v>
      </c>
      <c r="L29" s="138">
        <v>233.51</v>
      </c>
      <c r="M29" s="231">
        <v>96.26</v>
      </c>
      <c r="N29" s="232">
        <v>263.93686216881002</v>
      </c>
      <c r="O29" s="233">
        <v>-0.42</v>
      </c>
      <c r="P29" s="234">
        <v>0.16000000000000009</v>
      </c>
      <c r="Q29" s="235">
        <v>0.89640899999999846</v>
      </c>
      <c r="R29" s="236">
        <v>15.888511000000003</v>
      </c>
      <c r="S29" s="143"/>
    </row>
    <row r="30" spans="1:22" s="128" customFormat="1" ht="28.5" customHeight="1">
      <c r="A30" s="17">
        <v>24</v>
      </c>
      <c r="B30" s="214" t="s">
        <v>394</v>
      </c>
      <c r="C30" s="17" t="s">
        <v>60</v>
      </c>
      <c r="D30" s="229">
        <v>2920.85</v>
      </c>
      <c r="E30" s="134" t="s">
        <v>52</v>
      </c>
      <c r="F30" s="132">
        <v>36</v>
      </c>
      <c r="G30" s="19" t="s">
        <v>395</v>
      </c>
      <c r="H30" s="229">
        <v>52.77</v>
      </c>
      <c r="I30" s="245">
        <v>11.1</v>
      </c>
      <c r="J30" s="229">
        <v>154.57</v>
      </c>
      <c r="K30" s="230">
        <v>281.68999999999994</v>
      </c>
      <c r="L30" s="138">
        <v>623.04</v>
      </c>
      <c r="M30" s="231">
        <v>643.12</v>
      </c>
      <c r="N30" s="232">
        <v>1370.445648416616</v>
      </c>
      <c r="O30" s="233">
        <v>-0.71</v>
      </c>
      <c r="P30" s="234">
        <v>9.39</v>
      </c>
      <c r="Q30" s="235">
        <v>9.8399995401998694</v>
      </c>
      <c r="R30" s="236">
        <v>61.020435540199884</v>
      </c>
      <c r="S30" s="143"/>
    </row>
    <row r="31" spans="1:22" s="128" customFormat="1" ht="28.5" customHeight="1">
      <c r="A31" s="17">
        <v>25</v>
      </c>
      <c r="B31" s="215" t="s">
        <v>390</v>
      </c>
      <c r="C31" s="17" t="s">
        <v>60</v>
      </c>
      <c r="D31" s="229">
        <v>420</v>
      </c>
      <c r="E31" s="134" t="s">
        <v>52</v>
      </c>
      <c r="F31" s="136"/>
      <c r="G31" s="137"/>
      <c r="H31" s="229"/>
      <c r="I31" s="245"/>
      <c r="J31" s="229"/>
      <c r="K31" s="230">
        <v>0</v>
      </c>
      <c r="L31" s="138">
        <v>0</v>
      </c>
      <c r="M31" s="231">
        <v>0</v>
      </c>
      <c r="N31" s="232">
        <v>515.81044074611168</v>
      </c>
      <c r="O31" s="233"/>
      <c r="P31" s="234">
        <v>0</v>
      </c>
      <c r="Q31" s="235">
        <v>0</v>
      </c>
      <c r="R31" s="236">
        <v>47.317838999999992</v>
      </c>
      <c r="S31" s="143"/>
    </row>
    <row r="32" spans="1:22" s="128" customFormat="1" ht="28.5" customHeight="1">
      <c r="A32" s="17">
        <v>26</v>
      </c>
      <c r="B32" s="212" t="s">
        <v>396</v>
      </c>
      <c r="C32" s="17" t="s">
        <v>60</v>
      </c>
      <c r="D32" s="229">
        <v>74.319999999999993</v>
      </c>
      <c r="E32" s="134" t="s">
        <v>52</v>
      </c>
      <c r="F32" s="166">
        <v>5</v>
      </c>
      <c r="G32" s="19" t="s">
        <v>397</v>
      </c>
      <c r="H32" s="229"/>
      <c r="I32" s="262"/>
      <c r="J32" s="229"/>
      <c r="K32" s="230">
        <v>2.13</v>
      </c>
      <c r="L32" s="222">
        <v>0</v>
      </c>
      <c r="M32" s="231">
        <v>7.12</v>
      </c>
      <c r="N32" s="232">
        <v>79.030410001657444</v>
      </c>
      <c r="O32" s="233"/>
      <c r="P32" s="234">
        <v>0.21999999999999997</v>
      </c>
      <c r="Q32" s="235">
        <v>1.5300004179916384</v>
      </c>
      <c r="R32" s="236">
        <v>25.759441417991638</v>
      </c>
      <c r="S32" s="143"/>
    </row>
    <row r="33" spans="1:22" s="128" customFormat="1" ht="36.75" customHeight="1">
      <c r="A33" s="17">
        <v>27</v>
      </c>
      <c r="B33" s="12" t="s">
        <v>439</v>
      </c>
      <c r="C33" s="17" t="s">
        <v>60</v>
      </c>
      <c r="D33" s="229">
        <v>238.42</v>
      </c>
      <c r="E33" s="132" t="s">
        <v>52</v>
      </c>
      <c r="F33" s="132">
        <v>12</v>
      </c>
      <c r="G33" s="19" t="s">
        <v>440</v>
      </c>
      <c r="H33" s="229">
        <v>-5.0999999999999996</v>
      </c>
      <c r="I33" s="245">
        <v>28.75</v>
      </c>
      <c r="J33" s="229">
        <v>78.44</v>
      </c>
      <c r="K33" s="230">
        <v>28.63000000000001</v>
      </c>
      <c r="L33" s="138">
        <v>238.42</v>
      </c>
      <c r="M33" s="231">
        <v>130.93</v>
      </c>
      <c r="N33" s="232">
        <v>130.93</v>
      </c>
      <c r="O33" s="233">
        <v>-0.13</v>
      </c>
      <c r="P33" s="234">
        <v>0.44999999999999996</v>
      </c>
      <c r="Q33" s="235">
        <v>0.84000000000000041</v>
      </c>
      <c r="R33" s="236">
        <v>0.84000000000000041</v>
      </c>
      <c r="S33" s="143"/>
      <c r="T33" s="144"/>
      <c r="V33" s="144"/>
    </row>
    <row r="34" spans="1:22" s="128" customFormat="1" ht="36.75" customHeight="1">
      <c r="A34" s="17">
        <v>28</v>
      </c>
      <c r="B34" s="202" t="s">
        <v>441</v>
      </c>
      <c r="C34" s="17" t="s">
        <v>60</v>
      </c>
      <c r="D34" s="229">
        <v>9000</v>
      </c>
      <c r="E34" s="132" t="s">
        <v>52</v>
      </c>
      <c r="F34" s="198"/>
      <c r="G34" s="201"/>
      <c r="H34" s="229"/>
      <c r="I34" s="245"/>
      <c r="J34" s="229"/>
      <c r="K34" s="230">
        <v>0</v>
      </c>
      <c r="L34" s="138">
        <v>1200</v>
      </c>
      <c r="M34" s="231">
        <v>0</v>
      </c>
      <c r="N34" s="232">
        <v>0</v>
      </c>
      <c r="O34" s="233"/>
      <c r="P34" s="234">
        <v>0</v>
      </c>
      <c r="Q34" s="235">
        <v>0</v>
      </c>
      <c r="R34" s="236">
        <v>0</v>
      </c>
      <c r="S34" s="200"/>
      <c r="T34" s="144"/>
      <c r="V34" s="144"/>
    </row>
    <row r="35" spans="1:22" s="128" customFormat="1" ht="36.75" customHeight="1">
      <c r="A35" s="17">
        <v>29</v>
      </c>
      <c r="B35" s="254" t="s">
        <v>462</v>
      </c>
      <c r="C35" s="17" t="s">
        <v>60</v>
      </c>
      <c r="D35" s="240">
        <v>2685.83</v>
      </c>
      <c r="E35" s="132" t="s">
        <v>52</v>
      </c>
      <c r="F35" s="250"/>
      <c r="G35" s="255" t="s">
        <v>464</v>
      </c>
      <c r="H35" s="240">
        <v>2.4700000000000002</v>
      </c>
      <c r="I35" s="245">
        <v>55.43</v>
      </c>
      <c r="J35" s="240"/>
      <c r="K35" s="241">
        <v>131.52000000000001</v>
      </c>
      <c r="L35" s="138"/>
      <c r="M35" s="241">
        <v>131.52000000000001</v>
      </c>
      <c r="N35" s="241">
        <v>131.52000000000001</v>
      </c>
      <c r="O35" s="241">
        <v>0.12</v>
      </c>
      <c r="P35" s="241">
        <v>6.58</v>
      </c>
      <c r="Q35" s="241">
        <v>6.58</v>
      </c>
      <c r="R35" s="241">
        <v>6.58</v>
      </c>
      <c r="S35" s="252"/>
      <c r="T35" s="144"/>
      <c r="V35" s="144"/>
    </row>
    <row r="36" spans="1:22" s="128" customFormat="1" ht="36.75" customHeight="1">
      <c r="A36" s="17">
        <v>30</v>
      </c>
      <c r="B36" s="254" t="s">
        <v>463</v>
      </c>
      <c r="C36" s="17" t="s">
        <v>60</v>
      </c>
      <c r="D36" s="240">
        <v>221.18</v>
      </c>
      <c r="E36" s="132" t="s">
        <v>52</v>
      </c>
      <c r="F36" s="250"/>
      <c r="G36" s="255"/>
      <c r="H36" s="240">
        <v>33.49</v>
      </c>
      <c r="I36" s="245">
        <v>0</v>
      </c>
      <c r="J36" s="240"/>
      <c r="K36" s="241">
        <v>33.49</v>
      </c>
      <c r="L36" s="138"/>
      <c r="M36" s="241">
        <v>33.49</v>
      </c>
      <c r="N36" s="241">
        <v>33.49</v>
      </c>
      <c r="O36" s="241"/>
      <c r="P36" s="241">
        <v>0</v>
      </c>
      <c r="Q36" s="241">
        <v>0</v>
      </c>
      <c r="R36" s="241">
        <v>0</v>
      </c>
      <c r="S36" s="252"/>
      <c r="T36" s="144"/>
      <c r="V36" s="144"/>
    </row>
    <row r="37" spans="1:22" s="128" customFormat="1" ht="36">
      <c r="A37" s="17">
        <v>31</v>
      </c>
      <c r="B37" s="12" t="s">
        <v>69</v>
      </c>
      <c r="C37" s="17" t="s">
        <v>70</v>
      </c>
      <c r="D37" s="229">
        <v>47600</v>
      </c>
      <c r="E37" s="132" t="s">
        <v>61</v>
      </c>
      <c r="F37" s="132">
        <v>60</v>
      </c>
      <c r="G37" s="19" t="s">
        <v>411</v>
      </c>
      <c r="H37" s="229">
        <v>256.64999999999998</v>
      </c>
      <c r="I37" s="248">
        <v>126.48</v>
      </c>
      <c r="J37" s="229">
        <v>1043.33</v>
      </c>
      <c r="K37" s="230">
        <v>1699.48</v>
      </c>
      <c r="L37" s="180">
        <v>3773</v>
      </c>
      <c r="M37" s="231">
        <v>4201.58</v>
      </c>
      <c r="N37" s="232">
        <v>45200.697291201774</v>
      </c>
      <c r="O37" s="233">
        <v>39.39</v>
      </c>
      <c r="P37" s="234">
        <v>1148.4800000000002</v>
      </c>
      <c r="Q37" s="235">
        <v>1799.4900000947916</v>
      </c>
      <c r="R37" s="236">
        <v>6173.5274272743709</v>
      </c>
      <c r="S37" s="143"/>
      <c r="T37" s="144"/>
      <c r="V37" s="144"/>
    </row>
    <row r="38" spans="1:22" s="128" customFormat="1" ht="48">
      <c r="A38" s="17">
        <v>32</v>
      </c>
      <c r="B38" s="12" t="s">
        <v>71</v>
      </c>
      <c r="C38" s="17" t="s">
        <v>70</v>
      </c>
      <c r="D38" s="229">
        <v>9060.75</v>
      </c>
      <c r="E38" s="17" t="s">
        <v>468</v>
      </c>
      <c r="F38" s="132">
        <v>40</v>
      </c>
      <c r="G38" s="133">
        <v>41306</v>
      </c>
      <c r="H38" s="229">
        <v>0.05</v>
      </c>
      <c r="I38" s="245"/>
      <c r="J38" s="229"/>
      <c r="K38" s="230">
        <v>9.9999999999997161E-2</v>
      </c>
      <c r="L38" s="180">
        <v>0</v>
      </c>
      <c r="M38" s="231">
        <v>65.819999999999993</v>
      </c>
      <c r="N38" s="232">
        <v>9363.8889750021754</v>
      </c>
      <c r="O38" s="233"/>
      <c r="P38" s="234">
        <v>0.01</v>
      </c>
      <c r="Q38" s="235">
        <v>10.220000000000001</v>
      </c>
      <c r="R38" s="236">
        <v>776.52711389653803</v>
      </c>
      <c r="S38" s="143" t="s">
        <v>403</v>
      </c>
      <c r="T38" s="144"/>
      <c r="V38" s="144"/>
    </row>
    <row r="39" spans="1:22" s="128" customFormat="1" ht="28.5" customHeight="1">
      <c r="A39" s="17">
        <v>33</v>
      </c>
      <c r="B39" s="12" t="s">
        <v>75</v>
      </c>
      <c r="C39" s="17" t="s">
        <v>70</v>
      </c>
      <c r="D39" s="229">
        <v>2017.6690000000001</v>
      </c>
      <c r="E39" s="132" t="s">
        <v>61</v>
      </c>
      <c r="F39" s="132">
        <v>12</v>
      </c>
      <c r="G39" s="133">
        <v>41859</v>
      </c>
      <c r="H39" s="229"/>
      <c r="I39" s="245"/>
      <c r="J39" s="229"/>
      <c r="K39" s="230">
        <v>2.0000000000010232E-2</v>
      </c>
      <c r="L39" s="180">
        <v>0</v>
      </c>
      <c r="M39" s="231">
        <v>210</v>
      </c>
      <c r="N39" s="232">
        <v>1745.8297780009093</v>
      </c>
      <c r="O39" s="233"/>
      <c r="P39" s="234">
        <v>169.35</v>
      </c>
      <c r="Q39" s="235">
        <v>195.94189018383301</v>
      </c>
      <c r="R39" s="236">
        <v>302.05207427732796</v>
      </c>
      <c r="S39" s="143" t="s">
        <v>393</v>
      </c>
      <c r="T39" s="144"/>
      <c r="V39" s="144"/>
    </row>
    <row r="40" spans="1:22" s="128" customFormat="1" ht="28.5" customHeight="1">
      <c r="A40" s="17">
        <v>34</v>
      </c>
      <c r="B40" s="237" t="s">
        <v>392</v>
      </c>
      <c r="C40" s="17" t="s">
        <v>70</v>
      </c>
      <c r="D40" s="229">
        <v>8504.2000000000007</v>
      </c>
      <c r="E40" s="132" t="s">
        <v>61</v>
      </c>
      <c r="F40" s="132">
        <v>36</v>
      </c>
      <c r="G40" s="133">
        <v>42419</v>
      </c>
      <c r="H40" s="229">
        <v>669.3</v>
      </c>
      <c r="I40" s="263">
        <v>252.62</v>
      </c>
      <c r="J40" s="229">
        <v>768.29</v>
      </c>
      <c r="K40" s="230">
        <v>1758.03</v>
      </c>
      <c r="L40" s="226">
        <v>4670</v>
      </c>
      <c r="M40" s="231">
        <v>2839.17</v>
      </c>
      <c r="N40" s="232">
        <v>6160.3316384792743</v>
      </c>
      <c r="O40" s="233">
        <v>121.36</v>
      </c>
      <c r="P40" s="234">
        <v>623.58000000000004</v>
      </c>
      <c r="Q40" s="235">
        <v>775.32751526836694</v>
      </c>
      <c r="R40" s="236">
        <v>851.63093126836691</v>
      </c>
      <c r="S40" s="143"/>
      <c r="T40" s="144"/>
      <c r="V40" s="144"/>
    </row>
    <row r="41" spans="1:22" s="128" customFormat="1" ht="28.5" customHeight="1">
      <c r="A41" s="17">
        <v>35</v>
      </c>
      <c r="B41" s="216" t="s">
        <v>404</v>
      </c>
      <c r="C41" s="17" t="s">
        <v>70</v>
      </c>
      <c r="D41" s="229">
        <v>7802.53</v>
      </c>
      <c r="E41" s="132" t="s">
        <v>61</v>
      </c>
      <c r="F41" s="170">
        <v>36</v>
      </c>
      <c r="G41" s="171">
        <v>42675</v>
      </c>
      <c r="H41" s="229">
        <v>587.55999999999995</v>
      </c>
      <c r="I41" s="249">
        <v>216.34</v>
      </c>
      <c r="J41" s="229">
        <v>648.17999999999995</v>
      </c>
      <c r="K41" s="230">
        <v>1732.17</v>
      </c>
      <c r="L41" s="226">
        <v>2500</v>
      </c>
      <c r="M41" s="231">
        <v>3036.7799999999997</v>
      </c>
      <c r="N41" s="232">
        <v>5412.1519520784786</v>
      </c>
      <c r="O41" s="233">
        <v>95.81</v>
      </c>
      <c r="P41" s="234">
        <v>345.88</v>
      </c>
      <c r="Q41" s="235">
        <v>541.43598925705237</v>
      </c>
      <c r="R41" s="236">
        <v>558.82401125705223</v>
      </c>
      <c r="S41" s="172"/>
      <c r="T41" s="144"/>
      <c r="V41" s="144"/>
    </row>
    <row r="42" spans="1:22" s="128" customFormat="1" ht="28.5" customHeight="1">
      <c r="A42" s="17">
        <v>36</v>
      </c>
      <c r="B42" s="213" t="s">
        <v>76</v>
      </c>
      <c r="C42" s="17" t="s">
        <v>70</v>
      </c>
      <c r="D42" s="229">
        <v>261.68</v>
      </c>
      <c r="E42" s="134"/>
      <c r="F42" s="136"/>
      <c r="G42" s="137"/>
      <c r="H42" s="229"/>
      <c r="I42" s="245"/>
      <c r="J42" s="229"/>
      <c r="K42" s="230">
        <v>0</v>
      </c>
      <c r="L42" s="138">
        <v>0</v>
      </c>
      <c r="M42" s="231">
        <v>0</v>
      </c>
      <c r="N42" s="232">
        <v>0</v>
      </c>
      <c r="O42" s="233"/>
      <c r="P42" s="234">
        <v>0</v>
      </c>
      <c r="Q42" s="235">
        <v>0</v>
      </c>
      <c r="R42" s="236">
        <v>0</v>
      </c>
      <c r="S42" s="143"/>
    </row>
    <row r="43" spans="1:22" s="128" customFormat="1" ht="26.25" customHeight="1">
      <c r="A43" s="17">
        <v>37</v>
      </c>
      <c r="B43" s="213" t="s">
        <v>77</v>
      </c>
      <c r="C43" s="17" t="s">
        <v>70</v>
      </c>
      <c r="D43" s="229">
        <v>267.33</v>
      </c>
      <c r="E43" s="134"/>
      <c r="F43" s="136"/>
      <c r="G43" s="137"/>
      <c r="H43" s="229"/>
      <c r="I43" s="245"/>
      <c r="J43" s="229"/>
      <c r="K43" s="230">
        <v>0</v>
      </c>
      <c r="L43" s="141">
        <v>0</v>
      </c>
      <c r="M43" s="231">
        <v>0</v>
      </c>
      <c r="N43" s="232">
        <v>0</v>
      </c>
      <c r="O43" s="233"/>
      <c r="P43" s="234">
        <v>0</v>
      </c>
      <c r="Q43" s="235">
        <v>0</v>
      </c>
      <c r="R43" s="236">
        <v>0</v>
      </c>
      <c r="S43" s="140"/>
    </row>
    <row r="44" spans="1:22" s="128" customFormat="1" ht="30" customHeight="1">
      <c r="A44" s="17">
        <v>38</v>
      </c>
      <c r="B44" s="12" t="s">
        <v>78</v>
      </c>
      <c r="C44" s="17" t="s">
        <v>79</v>
      </c>
      <c r="D44" s="229">
        <v>2065.54</v>
      </c>
      <c r="E44" s="132" t="s">
        <v>61</v>
      </c>
      <c r="F44" s="132">
        <v>14</v>
      </c>
      <c r="G44" s="133">
        <v>41737</v>
      </c>
      <c r="H44" s="229"/>
      <c r="I44" s="245"/>
      <c r="J44" s="229"/>
      <c r="K44" s="230">
        <v>0</v>
      </c>
      <c r="L44" s="180">
        <v>0</v>
      </c>
      <c r="M44" s="231">
        <v>8.01</v>
      </c>
      <c r="N44" s="232">
        <v>1678.8563700899515</v>
      </c>
      <c r="O44" s="233"/>
      <c r="P44" s="234">
        <v>-5.3900000000000006</v>
      </c>
      <c r="Q44" s="235">
        <v>-6.4429499999999988</v>
      </c>
      <c r="R44" s="236">
        <v>236.63427898002402</v>
      </c>
      <c r="S44" s="143"/>
      <c r="T44" s="144"/>
      <c r="V44" s="144"/>
    </row>
    <row r="45" spans="1:22" s="128" customFormat="1" ht="31.5" customHeight="1">
      <c r="A45" s="17">
        <v>39</v>
      </c>
      <c r="B45" s="12" t="s">
        <v>80</v>
      </c>
      <c r="C45" s="17" t="s">
        <v>81</v>
      </c>
      <c r="D45" s="229">
        <v>2328.0630000000001</v>
      </c>
      <c r="E45" s="132" t="s">
        <v>52</v>
      </c>
      <c r="F45" s="132">
        <v>18</v>
      </c>
      <c r="G45" s="133">
        <v>42019</v>
      </c>
      <c r="H45" s="229">
        <v>3.17</v>
      </c>
      <c r="I45" s="263">
        <v>33.409999999999997</v>
      </c>
      <c r="J45" s="229">
        <v>0</v>
      </c>
      <c r="K45" s="230">
        <v>299.15000000000009</v>
      </c>
      <c r="L45" s="180">
        <v>0</v>
      </c>
      <c r="M45" s="231">
        <v>323.88000000000005</v>
      </c>
      <c r="N45" s="232">
        <v>1542.2988792890505</v>
      </c>
      <c r="O45" s="233">
        <v>0.05</v>
      </c>
      <c r="P45" s="234">
        <v>0.55000000000000004</v>
      </c>
      <c r="Q45" s="235">
        <v>0.90863600567289915</v>
      </c>
      <c r="R45" s="236">
        <v>77.452598577132122</v>
      </c>
      <c r="S45" s="143" t="s">
        <v>354</v>
      </c>
      <c r="T45" s="144"/>
      <c r="V45" s="144"/>
    </row>
    <row r="46" spans="1:22" s="128" customFormat="1" ht="24.75" customHeight="1">
      <c r="A46" s="17">
        <v>40</v>
      </c>
      <c r="B46" s="214" t="s">
        <v>82</v>
      </c>
      <c r="C46" s="17" t="s">
        <v>70</v>
      </c>
      <c r="D46" s="229">
        <v>20000</v>
      </c>
      <c r="E46" s="132" t="s">
        <v>61</v>
      </c>
      <c r="F46" s="132">
        <v>60</v>
      </c>
      <c r="G46" s="133">
        <v>42500</v>
      </c>
      <c r="H46" s="229">
        <v>253.51</v>
      </c>
      <c r="I46" s="249">
        <v>859.27</v>
      </c>
      <c r="J46" s="229">
        <v>952.9</v>
      </c>
      <c r="K46" s="230">
        <v>2170.9300000000003</v>
      </c>
      <c r="L46" s="138">
        <v>4993.1000000000004</v>
      </c>
      <c r="M46" s="231">
        <v>3868.87</v>
      </c>
      <c r="N46" s="232">
        <v>8997.4083373545509</v>
      </c>
      <c r="O46" s="233">
        <v>29.26</v>
      </c>
      <c r="P46" s="234">
        <v>296.83999999999997</v>
      </c>
      <c r="Q46" s="235">
        <v>595.38000014749537</v>
      </c>
      <c r="R46" s="236">
        <v>1054.8304211474954</v>
      </c>
      <c r="S46" s="143"/>
    </row>
    <row r="47" spans="1:22" s="128" customFormat="1" ht="24.75" customHeight="1">
      <c r="A47" s="17">
        <v>41</v>
      </c>
      <c r="B47" s="216" t="s">
        <v>460</v>
      </c>
      <c r="C47" s="238" t="s">
        <v>70</v>
      </c>
      <c r="D47" s="253">
        <v>21888.851839999999</v>
      </c>
      <c r="E47" s="132" t="s">
        <v>61</v>
      </c>
      <c r="F47" s="250">
        <v>36</v>
      </c>
      <c r="G47" s="251">
        <v>43213</v>
      </c>
      <c r="H47" s="240">
        <v>903.1</v>
      </c>
      <c r="I47" s="249">
        <v>500</v>
      </c>
      <c r="J47" s="240"/>
      <c r="K47" s="241">
        <v>3044.3799999999997</v>
      </c>
      <c r="L47" s="138"/>
      <c r="M47" s="241">
        <v>3044.3799999999997</v>
      </c>
      <c r="N47" s="241">
        <v>3044.3799999999997</v>
      </c>
      <c r="O47" s="241">
        <v>131.13</v>
      </c>
      <c r="P47" s="241">
        <v>442.03999999999996</v>
      </c>
      <c r="Q47" s="241">
        <v>442.03999999999996</v>
      </c>
      <c r="R47" s="241">
        <v>442.03999999999996</v>
      </c>
      <c r="S47" s="252"/>
    </row>
    <row r="48" spans="1:22" s="128" customFormat="1" ht="24.75" customHeight="1">
      <c r="A48" s="17">
        <v>42</v>
      </c>
      <c r="B48" s="212" t="s">
        <v>442</v>
      </c>
      <c r="C48" s="197" t="s">
        <v>443</v>
      </c>
      <c r="D48" s="229">
        <v>2565</v>
      </c>
      <c r="E48" s="132" t="s">
        <v>61</v>
      </c>
      <c r="F48" s="198">
        <v>48</v>
      </c>
      <c r="G48" s="199"/>
      <c r="H48" s="229"/>
      <c r="I48" s="249">
        <v>10.76</v>
      </c>
      <c r="J48" s="229">
        <v>0</v>
      </c>
      <c r="K48" s="230">
        <v>0</v>
      </c>
      <c r="L48" s="138">
        <v>373.5</v>
      </c>
      <c r="M48" s="231">
        <v>0</v>
      </c>
      <c r="N48" s="232">
        <v>0</v>
      </c>
      <c r="O48" s="233"/>
      <c r="P48" s="234">
        <v>0</v>
      </c>
      <c r="Q48" s="235">
        <v>0</v>
      </c>
      <c r="R48" s="236">
        <v>0</v>
      </c>
      <c r="S48" s="200"/>
    </row>
    <row r="49" spans="1:22" s="128" customFormat="1" ht="36">
      <c r="A49" s="17">
        <v>43</v>
      </c>
      <c r="B49" s="12" t="s">
        <v>85</v>
      </c>
      <c r="C49" s="13" t="s">
        <v>84</v>
      </c>
      <c r="D49" s="229">
        <v>9187.68</v>
      </c>
      <c r="E49" s="134" t="s">
        <v>52</v>
      </c>
      <c r="F49" s="134">
        <v>34</v>
      </c>
      <c r="G49" s="135">
        <v>41779</v>
      </c>
      <c r="H49" s="229">
        <v>0.01</v>
      </c>
      <c r="I49" s="264">
        <v>0</v>
      </c>
      <c r="J49" s="229">
        <v>243.49</v>
      </c>
      <c r="K49" s="230">
        <v>173.77999999999992</v>
      </c>
      <c r="L49" s="227">
        <v>985.23</v>
      </c>
      <c r="M49" s="231">
        <v>736.86</v>
      </c>
      <c r="N49" s="232">
        <v>8136.8906216502546</v>
      </c>
      <c r="O49" s="233">
        <v>-10.25</v>
      </c>
      <c r="P49" s="234">
        <v>-35.97</v>
      </c>
      <c r="Q49" s="235">
        <v>-21.299999700129003</v>
      </c>
      <c r="R49" s="236">
        <v>182.21408277341004</v>
      </c>
      <c r="S49" s="143"/>
      <c r="T49" s="144"/>
      <c r="V49" s="144"/>
    </row>
    <row r="50" spans="1:22" s="128" customFormat="1" ht="31.5" customHeight="1">
      <c r="A50" s="17">
        <v>44</v>
      </c>
      <c r="B50" s="12" t="s">
        <v>86</v>
      </c>
      <c r="C50" s="13" t="s">
        <v>84</v>
      </c>
      <c r="D50" s="229">
        <v>7666.67</v>
      </c>
      <c r="E50" s="132" t="s">
        <v>61</v>
      </c>
      <c r="F50" s="134">
        <v>36</v>
      </c>
      <c r="G50" s="135">
        <v>41991</v>
      </c>
      <c r="H50" s="229">
        <v>0.72</v>
      </c>
      <c r="I50" s="264">
        <v>0</v>
      </c>
      <c r="J50" s="229">
        <v>0</v>
      </c>
      <c r="K50" s="230">
        <v>27.45000000000001</v>
      </c>
      <c r="L50" s="227">
        <v>92.45</v>
      </c>
      <c r="M50" s="231">
        <v>204.64000000000001</v>
      </c>
      <c r="N50" s="232">
        <v>6165.3297296257388</v>
      </c>
      <c r="O50" s="233">
        <v>-3.9</v>
      </c>
      <c r="P50" s="234">
        <v>-0.50000000000000044</v>
      </c>
      <c r="Q50" s="235">
        <v>91.391047713728412</v>
      </c>
      <c r="R50" s="236">
        <v>970.68198733671147</v>
      </c>
      <c r="S50" s="143"/>
      <c r="T50" s="144"/>
      <c r="V50" s="144"/>
    </row>
    <row r="51" spans="1:22" s="128" customFormat="1" ht="33.75" customHeight="1">
      <c r="A51" s="17">
        <v>45</v>
      </c>
      <c r="B51" s="12" t="s">
        <v>87</v>
      </c>
      <c r="C51" s="13" t="s">
        <v>84</v>
      </c>
      <c r="D51" s="229">
        <v>5792.0023000000001</v>
      </c>
      <c r="E51" s="132" t="s">
        <v>61</v>
      </c>
      <c r="F51" s="134">
        <v>36</v>
      </c>
      <c r="G51" s="135">
        <v>42000</v>
      </c>
      <c r="H51" s="229">
        <v>0.48</v>
      </c>
      <c r="I51" s="264">
        <v>0</v>
      </c>
      <c r="J51" s="229">
        <v>0</v>
      </c>
      <c r="K51" s="230">
        <v>8.5700000000000127</v>
      </c>
      <c r="L51" s="227">
        <v>30.87</v>
      </c>
      <c r="M51" s="231">
        <v>154.51</v>
      </c>
      <c r="N51" s="232">
        <v>4601.229901439925</v>
      </c>
      <c r="O51" s="233">
        <v>-2.5499999999999998</v>
      </c>
      <c r="P51" s="234">
        <v>-2.64</v>
      </c>
      <c r="Q51" s="235">
        <v>-8.521899609315966</v>
      </c>
      <c r="R51" s="236">
        <v>610.42546814495165</v>
      </c>
      <c r="S51" s="143"/>
      <c r="T51" s="144"/>
      <c r="V51" s="144"/>
    </row>
    <row r="52" spans="1:22" s="128" customFormat="1" ht="32.25" customHeight="1">
      <c r="A52" s="17">
        <v>46</v>
      </c>
      <c r="B52" s="12" t="s">
        <v>89</v>
      </c>
      <c r="C52" s="13" t="s">
        <v>84</v>
      </c>
      <c r="D52" s="229">
        <v>7440.92</v>
      </c>
      <c r="E52" s="132" t="s">
        <v>52</v>
      </c>
      <c r="F52" s="134">
        <v>39</v>
      </c>
      <c r="G52" s="135">
        <v>42167</v>
      </c>
      <c r="H52" s="229">
        <v>59.2</v>
      </c>
      <c r="I52" s="264">
        <v>38.69</v>
      </c>
      <c r="J52" s="229">
        <v>339.46</v>
      </c>
      <c r="K52" s="230">
        <v>315.61999999999983</v>
      </c>
      <c r="L52" s="227">
        <v>1925.41</v>
      </c>
      <c r="M52" s="231">
        <v>1554.25</v>
      </c>
      <c r="N52" s="232">
        <v>5905.6442349755089</v>
      </c>
      <c r="O52" s="233">
        <v>21.25</v>
      </c>
      <c r="P52" s="234">
        <v>52.47</v>
      </c>
      <c r="Q52" s="235">
        <v>55.119999942260762</v>
      </c>
      <c r="R52" s="236">
        <v>120.18547453513438</v>
      </c>
      <c r="S52" s="143"/>
      <c r="T52" s="144"/>
      <c r="V52" s="144"/>
    </row>
    <row r="53" spans="1:22" s="128" customFormat="1" ht="30" customHeight="1">
      <c r="A53" s="17">
        <v>47</v>
      </c>
      <c r="B53" s="217" t="s">
        <v>444</v>
      </c>
      <c r="C53" s="13" t="s">
        <v>84</v>
      </c>
      <c r="D53" s="229">
        <v>20127.099999999999</v>
      </c>
      <c r="E53" s="132" t="s">
        <v>52</v>
      </c>
      <c r="F53" s="178"/>
      <c r="G53" s="179" t="s">
        <v>408</v>
      </c>
      <c r="H53" s="229">
        <v>36.17</v>
      </c>
      <c r="I53" s="245">
        <v>17.09</v>
      </c>
      <c r="J53" s="229">
        <v>300</v>
      </c>
      <c r="K53" s="230">
        <v>379.29</v>
      </c>
      <c r="L53" s="226">
        <v>2777.54</v>
      </c>
      <c r="M53" s="231">
        <v>2018.25</v>
      </c>
      <c r="N53" s="232">
        <v>2376.1015087386972</v>
      </c>
      <c r="O53" s="233">
        <v>-44.39</v>
      </c>
      <c r="P53" s="234">
        <v>37.950000000000003</v>
      </c>
      <c r="Q53" s="235">
        <v>65.580000088932408</v>
      </c>
      <c r="R53" s="236">
        <v>65.850000088932418</v>
      </c>
      <c r="S53" s="177" t="s">
        <v>417</v>
      </c>
      <c r="T53" s="144"/>
      <c r="V53" s="144"/>
    </row>
    <row r="54" spans="1:22" s="128" customFormat="1" ht="36">
      <c r="A54" s="17">
        <v>48</v>
      </c>
      <c r="B54" s="12" t="s">
        <v>418</v>
      </c>
      <c r="C54" s="13" t="s">
        <v>84</v>
      </c>
      <c r="D54" s="229">
        <v>20547.23</v>
      </c>
      <c r="E54" s="132" t="s">
        <v>61</v>
      </c>
      <c r="F54" s="178">
        <v>36</v>
      </c>
      <c r="G54" s="179" t="s">
        <v>419</v>
      </c>
      <c r="H54" s="229">
        <v>327.99</v>
      </c>
      <c r="I54" s="264">
        <v>341.49</v>
      </c>
      <c r="J54" s="229">
        <v>1422.8</v>
      </c>
      <c r="K54" s="230">
        <v>1449.1</v>
      </c>
      <c r="L54" s="226">
        <v>7500.3</v>
      </c>
      <c r="M54" s="231">
        <v>4159.1000000000004</v>
      </c>
      <c r="N54" s="232">
        <v>6029.3247939265675</v>
      </c>
      <c r="O54" s="233">
        <v>38.14</v>
      </c>
      <c r="P54" s="234">
        <v>260.75</v>
      </c>
      <c r="Q54" s="235">
        <v>883.17561458025216</v>
      </c>
      <c r="R54" s="236">
        <v>993.37561458025209</v>
      </c>
      <c r="S54" s="177"/>
      <c r="T54" s="144"/>
      <c r="V54" s="144"/>
    </row>
    <row r="55" spans="1:22" s="128" customFormat="1" ht="29.25" customHeight="1">
      <c r="A55" s="17">
        <v>49</v>
      </c>
      <c r="B55" s="218" t="s">
        <v>432</v>
      </c>
      <c r="C55" s="13" t="s">
        <v>84</v>
      </c>
      <c r="D55" s="229">
        <v>3242.68</v>
      </c>
      <c r="E55" s="132" t="s">
        <v>61</v>
      </c>
      <c r="F55" s="194">
        <v>36</v>
      </c>
      <c r="G55" s="195" t="s">
        <v>434</v>
      </c>
      <c r="H55" s="229">
        <v>46.7</v>
      </c>
      <c r="I55" s="264">
        <v>86.82</v>
      </c>
      <c r="J55" s="229">
        <v>306.56</v>
      </c>
      <c r="K55" s="230">
        <v>327.36999999999995</v>
      </c>
      <c r="L55" s="138">
        <v>1732.22</v>
      </c>
      <c r="M55" s="231">
        <v>980.85</v>
      </c>
      <c r="N55" s="232">
        <v>1232.0287252304918</v>
      </c>
      <c r="O55" s="233">
        <v>0.79</v>
      </c>
      <c r="P55" s="234">
        <v>22.05</v>
      </c>
      <c r="Q55" s="235">
        <v>24.119999708350814</v>
      </c>
      <c r="R55" s="236">
        <v>24.42929470835082</v>
      </c>
      <c r="S55" s="193"/>
      <c r="T55" s="144"/>
      <c r="V55" s="144"/>
    </row>
    <row r="56" spans="1:22" s="128" customFormat="1" ht="29.25" customHeight="1">
      <c r="A56" s="17">
        <v>50</v>
      </c>
      <c r="B56" s="219" t="s">
        <v>433</v>
      </c>
      <c r="C56" s="13" t="s">
        <v>84</v>
      </c>
      <c r="D56" s="229">
        <v>3739.12</v>
      </c>
      <c r="E56" s="132" t="s">
        <v>61</v>
      </c>
      <c r="F56" s="194">
        <v>36</v>
      </c>
      <c r="G56" s="195" t="s">
        <v>435</v>
      </c>
      <c r="H56" s="229">
        <v>63.27</v>
      </c>
      <c r="I56" s="264">
        <v>145.87</v>
      </c>
      <c r="J56" s="229">
        <v>386</v>
      </c>
      <c r="K56" s="230">
        <v>395.14999999999986</v>
      </c>
      <c r="L56" s="138">
        <v>1666.46</v>
      </c>
      <c r="M56" s="231">
        <v>1138.0999999999999</v>
      </c>
      <c r="N56" s="232">
        <v>1443.4438503544316</v>
      </c>
      <c r="O56" s="233">
        <v>4.92</v>
      </c>
      <c r="P56" s="234">
        <v>6.01</v>
      </c>
      <c r="Q56" s="235">
        <v>6.0887612875149593</v>
      </c>
      <c r="R56" s="236">
        <v>7.5952802875149601</v>
      </c>
      <c r="S56" s="193"/>
      <c r="T56" s="144"/>
      <c r="V56" s="144"/>
    </row>
    <row r="57" spans="1:22" s="128" customFormat="1" ht="36">
      <c r="A57" s="17">
        <v>51</v>
      </c>
      <c r="B57" s="12" t="s">
        <v>90</v>
      </c>
      <c r="C57" s="13" t="s">
        <v>84</v>
      </c>
      <c r="D57" s="229">
        <v>157936.70000000001</v>
      </c>
      <c r="E57" s="132" t="s">
        <v>61</v>
      </c>
      <c r="F57" s="134">
        <v>42</v>
      </c>
      <c r="G57" s="135">
        <v>41989</v>
      </c>
      <c r="H57" s="229">
        <v>1331.89</v>
      </c>
      <c r="I57" s="264">
        <v>364.78</v>
      </c>
      <c r="J57" s="229">
        <v>750</v>
      </c>
      <c r="K57" s="230">
        <v>4428</v>
      </c>
      <c r="L57" s="138">
        <v>3650</v>
      </c>
      <c r="M57" s="231">
        <v>9442.06</v>
      </c>
      <c r="N57" s="232">
        <v>55510.272163085268</v>
      </c>
      <c r="O57" s="233">
        <v>285.54000000000002</v>
      </c>
      <c r="P57" s="234">
        <v>656.22</v>
      </c>
      <c r="Q57" s="235">
        <v>989.34000025064893</v>
      </c>
      <c r="R57" s="236">
        <v>3852.3478060301591</v>
      </c>
      <c r="S57" s="143"/>
      <c r="T57" s="144"/>
      <c r="V57" s="144"/>
    </row>
    <row r="58" spans="1:22" s="128" customFormat="1">
      <c r="A58" s="17">
        <v>52</v>
      </c>
      <c r="B58" s="273" t="s">
        <v>470</v>
      </c>
      <c r="C58" s="13" t="s">
        <v>84</v>
      </c>
      <c r="D58" s="267"/>
      <c r="E58" s="268"/>
      <c r="F58" s="269">
        <v>11</v>
      </c>
      <c r="G58" s="270">
        <v>43271</v>
      </c>
      <c r="H58" s="267"/>
      <c r="I58" s="264"/>
      <c r="J58" s="267"/>
      <c r="K58" s="271">
        <v>0</v>
      </c>
      <c r="L58" s="138"/>
      <c r="M58" s="271">
        <v>0</v>
      </c>
      <c r="N58" s="271">
        <v>0</v>
      </c>
      <c r="O58" s="271"/>
      <c r="P58" s="271">
        <v>0</v>
      </c>
      <c r="Q58" s="271">
        <v>0</v>
      </c>
      <c r="R58" s="271">
        <v>0</v>
      </c>
      <c r="S58" s="272"/>
      <c r="T58" s="144"/>
      <c r="V58" s="144"/>
    </row>
    <row r="59" spans="1:22" s="128" customFormat="1" ht="31.5" customHeight="1">
      <c r="A59" s="17">
        <v>53</v>
      </c>
      <c r="B59" s="12" t="s">
        <v>91</v>
      </c>
      <c r="C59" s="13" t="s">
        <v>84</v>
      </c>
      <c r="D59" s="229">
        <v>1885.41</v>
      </c>
      <c r="E59" s="134" t="s">
        <v>52</v>
      </c>
      <c r="F59" s="134">
        <v>24</v>
      </c>
      <c r="G59" s="135">
        <v>41172</v>
      </c>
      <c r="H59" s="229">
        <v>-8.5399999999999991</v>
      </c>
      <c r="I59" s="264">
        <v>24.63</v>
      </c>
      <c r="J59" s="229">
        <v>153.53</v>
      </c>
      <c r="K59" s="230">
        <v>17.14</v>
      </c>
      <c r="L59" s="224">
        <v>347.21</v>
      </c>
      <c r="M59" s="231">
        <v>113.14000000000001</v>
      </c>
      <c r="N59" s="232">
        <v>2445.3175019648311</v>
      </c>
      <c r="O59" s="233">
        <v>-20.71</v>
      </c>
      <c r="P59" s="234">
        <v>-17.77</v>
      </c>
      <c r="Q59" s="235">
        <v>-32.685005643337846</v>
      </c>
      <c r="R59" s="236">
        <v>91.243743507922062</v>
      </c>
      <c r="S59" s="143"/>
      <c r="T59" s="144"/>
      <c r="V59" s="144"/>
    </row>
    <row r="60" spans="1:22" s="128" customFormat="1" ht="34.5" customHeight="1">
      <c r="A60" s="17">
        <v>54</v>
      </c>
      <c r="B60" s="12" t="s">
        <v>412</v>
      </c>
      <c r="C60" s="13" t="s">
        <v>84</v>
      </c>
      <c r="D60" s="229">
        <v>1486.9</v>
      </c>
      <c r="E60" s="134" t="s">
        <v>52</v>
      </c>
      <c r="F60" s="134"/>
      <c r="G60" s="135"/>
      <c r="H60" s="229">
        <v>100.20941390167116</v>
      </c>
      <c r="I60" s="245">
        <v>25.8</v>
      </c>
      <c r="J60" s="229">
        <v>50</v>
      </c>
      <c r="K60" s="230">
        <v>100.20941390167116</v>
      </c>
      <c r="L60" s="228">
        <v>315</v>
      </c>
      <c r="M60" s="231">
        <v>1423.3094139016712</v>
      </c>
      <c r="N60" s="232">
        <v>4722.5594139016712</v>
      </c>
      <c r="O60" s="233">
        <v>33.17</v>
      </c>
      <c r="P60" s="234">
        <v>333.65</v>
      </c>
      <c r="Q60" s="235">
        <v>606.32166042446931</v>
      </c>
      <c r="R60" s="236">
        <v>1029.2244239043894</v>
      </c>
      <c r="S60" s="143"/>
      <c r="T60" s="144"/>
      <c r="V60" s="144"/>
    </row>
    <row r="61" spans="1:22" s="128" customFormat="1" ht="34.5" customHeight="1">
      <c r="A61" s="17">
        <v>55</v>
      </c>
      <c r="B61" s="202" t="s">
        <v>93</v>
      </c>
      <c r="C61" s="203" t="s">
        <v>84</v>
      </c>
      <c r="D61" s="229">
        <v>26482.9</v>
      </c>
      <c r="E61" s="197" t="s">
        <v>61</v>
      </c>
      <c r="F61" s="203">
        <v>33</v>
      </c>
      <c r="G61" s="204">
        <v>41696</v>
      </c>
      <c r="H61" s="229">
        <v>3.38</v>
      </c>
      <c r="I61" s="245"/>
      <c r="J61" s="229"/>
      <c r="K61" s="230">
        <v>-101.27000000000001</v>
      </c>
      <c r="L61" s="205">
        <v>0</v>
      </c>
      <c r="M61" s="231">
        <v>192.64000000000001</v>
      </c>
      <c r="N61" s="232">
        <v>27092.08752795239</v>
      </c>
      <c r="O61" s="233">
        <v>-4.5199999999999996</v>
      </c>
      <c r="P61" s="234">
        <v>-28.75999999999998</v>
      </c>
      <c r="Q61" s="235">
        <v>-108.50385628005468</v>
      </c>
      <c r="R61" s="236">
        <v>3507.4990947351957</v>
      </c>
      <c r="S61" s="200"/>
      <c r="T61" s="144"/>
      <c r="V61" s="144"/>
    </row>
    <row r="62" spans="1:22" s="128" customFormat="1" ht="33.75" customHeight="1">
      <c r="A62" s="17">
        <v>56</v>
      </c>
      <c r="B62" s="12" t="s">
        <v>96</v>
      </c>
      <c r="C62" s="13" t="s">
        <v>84</v>
      </c>
      <c r="D62" s="229">
        <v>605.38</v>
      </c>
      <c r="E62" s="132" t="s">
        <v>52</v>
      </c>
      <c r="F62" s="132"/>
      <c r="G62" s="133"/>
      <c r="H62" s="229"/>
      <c r="I62" s="264"/>
      <c r="J62" s="229">
        <v>10</v>
      </c>
      <c r="K62" s="230">
        <v>0</v>
      </c>
      <c r="L62" s="138">
        <v>95.34</v>
      </c>
      <c r="M62" s="231">
        <v>0</v>
      </c>
      <c r="N62" s="232">
        <v>356.79668595444934</v>
      </c>
      <c r="O62" s="233"/>
      <c r="P62" s="234">
        <v>0</v>
      </c>
      <c r="Q62" s="235">
        <v>0</v>
      </c>
      <c r="R62" s="236">
        <v>32.730731999999996</v>
      </c>
      <c r="S62" s="140"/>
      <c r="T62" s="144"/>
      <c r="V62" s="144"/>
    </row>
    <row r="63" spans="1:22" s="128" customFormat="1" ht="33.75" customHeight="1">
      <c r="A63" s="17">
        <v>57</v>
      </c>
      <c r="B63" s="202" t="s">
        <v>451</v>
      </c>
      <c r="C63" s="203" t="s">
        <v>84</v>
      </c>
      <c r="D63" s="229">
        <v>1199.5899999999999</v>
      </c>
      <c r="E63" s="197" t="s">
        <v>52</v>
      </c>
      <c r="F63" s="197"/>
      <c r="G63" s="201"/>
      <c r="H63" s="229"/>
      <c r="I63" s="265"/>
      <c r="J63" s="229">
        <v>0</v>
      </c>
      <c r="K63" s="230">
        <v>0</v>
      </c>
      <c r="L63" s="138">
        <v>0</v>
      </c>
      <c r="M63" s="231">
        <v>0</v>
      </c>
      <c r="N63" s="232">
        <v>0</v>
      </c>
      <c r="O63" s="233"/>
      <c r="P63" s="234">
        <v>0</v>
      </c>
      <c r="Q63" s="235">
        <v>0</v>
      </c>
      <c r="R63" s="236">
        <v>0</v>
      </c>
      <c r="S63" s="200"/>
      <c r="T63" s="144"/>
      <c r="V63" s="144"/>
    </row>
    <row r="64" spans="1:22" s="128" customFormat="1" ht="29.25" customHeight="1">
      <c r="A64" s="17">
        <v>58</v>
      </c>
      <c r="B64" s="217" t="s">
        <v>413</v>
      </c>
      <c r="C64" s="13" t="s">
        <v>84</v>
      </c>
      <c r="D64" s="229">
        <v>700.78</v>
      </c>
      <c r="E64" s="132" t="s">
        <v>52</v>
      </c>
      <c r="F64" s="178">
        <v>12</v>
      </c>
      <c r="G64" s="179" t="s">
        <v>420</v>
      </c>
      <c r="H64" s="229">
        <v>44.39</v>
      </c>
      <c r="I64" s="264">
        <v>0</v>
      </c>
      <c r="J64" s="229">
        <v>107.8</v>
      </c>
      <c r="K64" s="230">
        <v>46.39</v>
      </c>
      <c r="L64" s="138">
        <v>243.16</v>
      </c>
      <c r="M64" s="231">
        <v>247.39</v>
      </c>
      <c r="N64" s="232">
        <v>508.32854054134049</v>
      </c>
      <c r="O64" s="233">
        <v>44.24</v>
      </c>
      <c r="P64" s="234">
        <v>33.24</v>
      </c>
      <c r="Q64" s="235">
        <v>68.320203357610239</v>
      </c>
      <c r="R64" s="236">
        <v>77.750203357610246</v>
      </c>
      <c r="S64" s="177"/>
      <c r="T64" s="144"/>
      <c r="V64" s="144"/>
    </row>
    <row r="65" spans="1:25" s="128" customFormat="1" ht="29.25" customHeight="1">
      <c r="A65" s="17">
        <v>59</v>
      </c>
      <c r="B65" s="220" t="s">
        <v>423</v>
      </c>
      <c r="C65" s="13" t="s">
        <v>84</v>
      </c>
      <c r="D65" s="229">
        <v>6142.15</v>
      </c>
      <c r="E65" s="132" t="s">
        <v>61</v>
      </c>
      <c r="F65" s="185">
        <v>9</v>
      </c>
      <c r="G65" s="186"/>
      <c r="H65" s="229">
        <v>43.19</v>
      </c>
      <c r="I65" s="264">
        <v>0</v>
      </c>
      <c r="J65" s="229">
        <v>1116.4000000000001</v>
      </c>
      <c r="K65" s="230">
        <v>1102.3100000000002</v>
      </c>
      <c r="L65" s="138">
        <v>3143.8</v>
      </c>
      <c r="M65" s="231">
        <v>2575.59</v>
      </c>
      <c r="N65" s="232">
        <v>4657.1921191896163</v>
      </c>
      <c r="O65" s="233">
        <v>-91.02</v>
      </c>
      <c r="P65" s="234">
        <v>363.75</v>
      </c>
      <c r="Q65" s="235">
        <v>360.37899383382296</v>
      </c>
      <c r="R65" s="236">
        <v>396.36968283382294</v>
      </c>
      <c r="S65" s="187"/>
      <c r="T65" s="144"/>
      <c r="V65" s="144"/>
    </row>
    <row r="66" spans="1:25" s="128" customFormat="1" ht="29.25" customHeight="1">
      <c r="A66" s="17">
        <v>60</v>
      </c>
      <c r="B66" s="218" t="s">
        <v>424</v>
      </c>
      <c r="C66" s="13" t="s">
        <v>84</v>
      </c>
      <c r="D66" s="229">
        <v>9026.9500000000007</v>
      </c>
      <c r="E66" s="132" t="s">
        <v>52</v>
      </c>
      <c r="F66" s="185">
        <v>24</v>
      </c>
      <c r="G66" s="188" t="s">
        <v>425</v>
      </c>
      <c r="H66" s="229">
        <v>604.21</v>
      </c>
      <c r="I66" s="264">
        <v>380</v>
      </c>
      <c r="J66" s="229">
        <v>2178.4499999999998</v>
      </c>
      <c r="K66" s="230">
        <v>2526.5</v>
      </c>
      <c r="L66" s="138">
        <v>6514.75</v>
      </c>
      <c r="M66" s="231">
        <v>6324.5199999999995</v>
      </c>
      <c r="N66" s="232">
        <v>6828.3247740961633</v>
      </c>
      <c r="O66" s="233">
        <v>38.74</v>
      </c>
      <c r="P66" s="234">
        <v>282.92</v>
      </c>
      <c r="Q66" s="235">
        <v>393.14999958155767</v>
      </c>
      <c r="R66" s="236">
        <v>429.92999958155764</v>
      </c>
      <c r="S66" s="187"/>
      <c r="T66" s="144"/>
      <c r="V66" s="144"/>
    </row>
    <row r="67" spans="1:25" s="128" customFormat="1" ht="33.75" customHeight="1">
      <c r="A67" s="17">
        <v>61</v>
      </c>
      <c r="B67" s="12" t="s">
        <v>437</v>
      </c>
      <c r="C67" s="13" t="s">
        <v>84</v>
      </c>
      <c r="D67" s="229">
        <v>9257.5</v>
      </c>
      <c r="E67" s="132" t="s">
        <v>61</v>
      </c>
      <c r="F67" s="132">
        <v>9</v>
      </c>
      <c r="G67" s="133" t="s">
        <v>391</v>
      </c>
      <c r="H67" s="229">
        <v>2.34</v>
      </c>
      <c r="I67" s="264"/>
      <c r="J67" s="229"/>
      <c r="K67" s="230">
        <v>54.149999999999977</v>
      </c>
      <c r="L67" s="222">
        <v>0</v>
      </c>
      <c r="M67" s="231">
        <v>510.94</v>
      </c>
      <c r="N67" s="232">
        <v>9130.3961459825987</v>
      </c>
      <c r="O67" s="233">
        <v>-0.25</v>
      </c>
      <c r="P67" s="234">
        <v>49.519999999999996</v>
      </c>
      <c r="Q67" s="235">
        <v>85.205933858845839</v>
      </c>
      <c r="R67" s="236">
        <v>267.11195485884588</v>
      </c>
      <c r="S67" s="143"/>
      <c r="T67" s="144"/>
      <c r="V67" s="144"/>
    </row>
    <row r="68" spans="1:25" s="128" customFormat="1" ht="36">
      <c r="A68" s="17">
        <v>62</v>
      </c>
      <c r="B68" s="12" t="s">
        <v>94</v>
      </c>
      <c r="C68" s="13" t="s">
        <v>84</v>
      </c>
      <c r="D68" s="229">
        <v>25875</v>
      </c>
      <c r="E68" s="132" t="s">
        <v>61</v>
      </c>
      <c r="F68" s="134">
        <v>36</v>
      </c>
      <c r="G68" s="135">
        <v>42005</v>
      </c>
      <c r="H68" s="229">
        <v>381.48</v>
      </c>
      <c r="I68" s="264">
        <v>293.89999999999998</v>
      </c>
      <c r="J68" s="229">
        <v>3483.07</v>
      </c>
      <c r="K68" s="230">
        <v>1055.52</v>
      </c>
      <c r="L68" s="227">
        <v>12240.95</v>
      </c>
      <c r="M68" s="231">
        <v>3426.47</v>
      </c>
      <c r="N68" s="232">
        <v>13290.629999999997</v>
      </c>
      <c r="O68" s="233">
        <v>86.2</v>
      </c>
      <c r="P68" s="234">
        <v>166.62</v>
      </c>
      <c r="Q68" s="235">
        <v>261.30781853014406</v>
      </c>
      <c r="R68" s="236">
        <v>487.91798005123695</v>
      </c>
      <c r="S68" s="143"/>
      <c r="T68" s="144"/>
      <c r="V68" s="144"/>
    </row>
    <row r="69" spans="1:25" s="128" customFormat="1" ht="36.75" customHeight="1">
      <c r="A69" s="17">
        <v>63</v>
      </c>
      <c r="B69" s="217" t="s">
        <v>414</v>
      </c>
      <c r="C69" s="176" t="s">
        <v>415</v>
      </c>
      <c r="D69" s="229">
        <v>527.61</v>
      </c>
      <c r="E69" s="132" t="s">
        <v>52</v>
      </c>
      <c r="F69" s="178">
        <v>22</v>
      </c>
      <c r="G69" s="179" t="s">
        <v>416</v>
      </c>
      <c r="H69" s="229">
        <v>1.26</v>
      </c>
      <c r="I69" s="264"/>
      <c r="J69" s="229">
        <v>0</v>
      </c>
      <c r="K69" s="230">
        <v>4.900000000000003</v>
      </c>
      <c r="L69" s="226">
        <v>40.9</v>
      </c>
      <c r="M69" s="231">
        <v>59.559999999999995</v>
      </c>
      <c r="N69" s="232">
        <v>418.98018261731761</v>
      </c>
      <c r="O69" s="233">
        <v>0.05</v>
      </c>
      <c r="P69" s="234">
        <v>0.25</v>
      </c>
      <c r="Q69" s="235">
        <v>2.1299996921092301</v>
      </c>
      <c r="R69" s="236">
        <v>14.480662692109231</v>
      </c>
      <c r="S69" s="177"/>
      <c r="T69" s="144"/>
      <c r="V69" s="144"/>
    </row>
    <row r="70" spans="1:25" s="128" customFormat="1" ht="33.75" customHeight="1">
      <c r="A70" s="17">
        <v>64</v>
      </c>
      <c r="B70" s="12" t="s">
        <v>445</v>
      </c>
      <c r="C70" s="13" t="s">
        <v>84</v>
      </c>
      <c r="D70" s="229">
        <v>2213.44</v>
      </c>
      <c r="E70" s="132" t="s">
        <v>52</v>
      </c>
      <c r="F70" s="132"/>
      <c r="G70" s="133"/>
      <c r="H70" s="229">
        <v>408.54</v>
      </c>
      <c r="I70" s="266">
        <v>67.08</v>
      </c>
      <c r="J70" s="229">
        <v>201.4</v>
      </c>
      <c r="K70" s="230">
        <v>627.25</v>
      </c>
      <c r="L70" s="138">
        <v>1636.92</v>
      </c>
      <c r="M70" s="231">
        <v>762.72</v>
      </c>
      <c r="N70" s="232">
        <v>762.72</v>
      </c>
      <c r="O70" s="233">
        <v>15.08</v>
      </c>
      <c r="P70" s="234">
        <v>23.27</v>
      </c>
      <c r="Q70" s="235">
        <v>26</v>
      </c>
      <c r="R70" s="236">
        <v>26</v>
      </c>
      <c r="S70" s="143"/>
      <c r="T70" s="144"/>
      <c r="V70" s="144"/>
    </row>
    <row r="71" spans="1:25" s="128" customFormat="1" ht="33.75" customHeight="1">
      <c r="A71" s="17">
        <v>65</v>
      </c>
      <c r="B71" s="12" t="s">
        <v>446</v>
      </c>
      <c r="C71" s="13" t="s">
        <v>84</v>
      </c>
      <c r="D71" s="229">
        <v>191.62589143999998</v>
      </c>
      <c r="E71" s="132" t="s">
        <v>61</v>
      </c>
      <c r="F71" s="134">
        <v>18</v>
      </c>
      <c r="G71" s="135"/>
      <c r="H71" s="229">
        <v>1.73</v>
      </c>
      <c r="I71" s="245">
        <v>4.5199999999999996</v>
      </c>
      <c r="J71" s="229">
        <v>23.87</v>
      </c>
      <c r="K71" s="230">
        <v>6.9600000000000009</v>
      </c>
      <c r="L71" s="224">
        <v>138.66999999999999</v>
      </c>
      <c r="M71" s="231">
        <v>16.920000000000002</v>
      </c>
      <c r="N71" s="232">
        <v>16.920000000000002</v>
      </c>
      <c r="O71" s="233">
        <v>0.13</v>
      </c>
      <c r="P71" s="234">
        <v>1.1600000000000001</v>
      </c>
      <c r="Q71" s="235">
        <v>1.1600000000000001</v>
      </c>
      <c r="R71" s="236">
        <v>1.1600000000000001</v>
      </c>
      <c r="S71" s="143"/>
      <c r="T71" s="144"/>
      <c r="V71" s="144"/>
    </row>
    <row r="72" spans="1:25" s="128" customFormat="1" ht="38.25" customHeight="1">
      <c r="A72" s="17">
        <v>66</v>
      </c>
      <c r="B72" s="12" t="s">
        <v>447</v>
      </c>
      <c r="C72" s="13" t="s">
        <v>84</v>
      </c>
      <c r="D72" s="229">
        <v>7189.4247319999995</v>
      </c>
      <c r="E72" s="132" t="s">
        <v>61</v>
      </c>
      <c r="F72" s="134">
        <v>9</v>
      </c>
      <c r="G72" s="135">
        <v>41775</v>
      </c>
      <c r="H72" s="229">
        <v>122.69</v>
      </c>
      <c r="I72" s="245">
        <v>284.14999999999998</v>
      </c>
      <c r="J72" s="229">
        <v>5703.9</v>
      </c>
      <c r="K72" s="230">
        <v>2046.1</v>
      </c>
      <c r="L72" s="227">
        <v>7189.2</v>
      </c>
      <c r="M72" s="231">
        <v>4537.8999999999996</v>
      </c>
      <c r="N72" s="232">
        <v>5235.9536157932898</v>
      </c>
      <c r="O72" s="233">
        <v>-65.010000000000005</v>
      </c>
      <c r="P72" s="234">
        <v>568.54</v>
      </c>
      <c r="Q72" s="235">
        <v>720.75953975604978</v>
      </c>
      <c r="R72" s="236">
        <v>820.44582475604989</v>
      </c>
      <c r="S72" s="143"/>
      <c r="T72" s="144"/>
      <c r="V72" s="144"/>
    </row>
    <row r="73" spans="1:25" s="128" customFormat="1" ht="36.75" customHeight="1">
      <c r="A73" s="17">
        <v>67</v>
      </c>
      <c r="B73" s="12" t="s">
        <v>448</v>
      </c>
      <c r="C73" s="13" t="s">
        <v>84</v>
      </c>
      <c r="D73" s="229">
        <v>13800</v>
      </c>
      <c r="E73" s="132" t="s">
        <v>52</v>
      </c>
      <c r="F73" s="134">
        <v>24</v>
      </c>
      <c r="G73" s="135"/>
      <c r="H73" s="229">
        <v>79.53</v>
      </c>
      <c r="I73" s="264">
        <v>17.850000000000001</v>
      </c>
      <c r="J73" s="229">
        <v>111.77</v>
      </c>
      <c r="K73" s="230">
        <v>418.25</v>
      </c>
      <c r="L73" s="228">
        <v>3736.77</v>
      </c>
      <c r="M73" s="231">
        <v>691.6</v>
      </c>
      <c r="N73" s="232">
        <v>691.6</v>
      </c>
      <c r="O73" s="233">
        <v>2.58</v>
      </c>
      <c r="P73" s="234">
        <v>42.64</v>
      </c>
      <c r="Q73" s="235">
        <v>48.926568129186677</v>
      </c>
      <c r="R73" s="236">
        <v>48.926568129186677</v>
      </c>
      <c r="S73" s="143"/>
      <c r="T73" s="144"/>
      <c r="V73" s="144"/>
    </row>
    <row r="74" spans="1:25" s="128" customFormat="1" ht="36" customHeight="1">
      <c r="A74" s="17">
        <v>68</v>
      </c>
      <c r="B74" s="190" t="s">
        <v>427</v>
      </c>
      <c r="C74" s="189" t="s">
        <v>428</v>
      </c>
      <c r="D74" s="229">
        <v>218.05</v>
      </c>
      <c r="E74" s="189" t="s">
        <v>467</v>
      </c>
      <c r="F74" s="189">
        <v>28</v>
      </c>
      <c r="G74" s="188" t="s">
        <v>429</v>
      </c>
      <c r="H74" s="229"/>
      <c r="I74" s="245">
        <v>12</v>
      </c>
      <c r="J74" s="229">
        <v>27</v>
      </c>
      <c r="K74" s="230">
        <v>0</v>
      </c>
      <c r="L74" s="138">
        <v>97.7</v>
      </c>
      <c r="M74" s="231">
        <v>0</v>
      </c>
      <c r="N74" s="232">
        <v>0</v>
      </c>
      <c r="O74" s="233"/>
      <c r="P74" s="234">
        <v>0</v>
      </c>
      <c r="Q74" s="235">
        <v>0</v>
      </c>
      <c r="R74" s="236">
        <v>0</v>
      </c>
      <c r="S74" s="187"/>
      <c r="T74" s="144"/>
      <c r="V74" s="144"/>
    </row>
    <row r="75" spans="1:25" s="128" customFormat="1" ht="36" customHeight="1">
      <c r="A75" s="17">
        <v>69</v>
      </c>
      <c r="B75" s="12" t="s">
        <v>398</v>
      </c>
      <c r="C75" s="17" t="s">
        <v>98</v>
      </c>
      <c r="D75" s="229">
        <v>10129.66</v>
      </c>
      <c r="E75" s="132" t="s">
        <v>52</v>
      </c>
      <c r="F75" s="166">
        <v>46</v>
      </c>
      <c r="G75" s="133">
        <v>42550</v>
      </c>
      <c r="H75" s="229">
        <v>124.67</v>
      </c>
      <c r="I75" s="245">
        <v>267.36</v>
      </c>
      <c r="J75" s="229">
        <v>805.39</v>
      </c>
      <c r="K75" s="230">
        <v>990.77999999999975</v>
      </c>
      <c r="L75" s="138">
        <v>3100</v>
      </c>
      <c r="M75" s="231">
        <v>2940.0099999999998</v>
      </c>
      <c r="N75" s="232">
        <v>5793.8293965045204</v>
      </c>
      <c r="O75" s="233">
        <v>1.67</v>
      </c>
      <c r="P75" s="234">
        <v>1.5499999999999996</v>
      </c>
      <c r="Q75" s="235">
        <v>6.2999995873548746</v>
      </c>
      <c r="R75" s="236">
        <v>6.9249935873548756</v>
      </c>
      <c r="S75" s="167"/>
      <c r="T75" s="144"/>
      <c r="V75" s="144"/>
    </row>
    <row r="76" spans="1:25" s="128" customFormat="1" ht="36" customHeight="1">
      <c r="A76" s="17">
        <v>70</v>
      </c>
      <c r="B76" s="202" t="s">
        <v>449</v>
      </c>
      <c r="C76" s="197" t="s">
        <v>450</v>
      </c>
      <c r="D76" s="229">
        <v>27006.151000000002</v>
      </c>
      <c r="E76" s="132" t="s">
        <v>52</v>
      </c>
      <c r="F76" s="198">
        <v>48</v>
      </c>
      <c r="G76" s="199"/>
      <c r="H76" s="229">
        <v>31.96</v>
      </c>
      <c r="I76" s="245">
        <v>220</v>
      </c>
      <c r="J76" s="229">
        <v>654.71</v>
      </c>
      <c r="K76" s="230">
        <v>129.04999999999998</v>
      </c>
      <c r="L76" s="138">
        <v>4341.33</v>
      </c>
      <c r="M76" s="231">
        <v>306.01</v>
      </c>
      <c r="N76" s="232">
        <v>306.01</v>
      </c>
      <c r="O76" s="233"/>
      <c r="P76" s="234">
        <v>0</v>
      </c>
      <c r="Q76" s="235">
        <v>0</v>
      </c>
      <c r="R76" s="236">
        <v>0</v>
      </c>
      <c r="S76" s="200"/>
      <c r="T76" s="144"/>
      <c r="V76" s="144"/>
    </row>
    <row r="77" spans="1:25" s="128" customFormat="1" ht="26.25" customHeight="1">
      <c r="A77" s="17">
        <v>71</v>
      </c>
      <c r="B77" s="8" t="s">
        <v>465</v>
      </c>
      <c r="C77" s="197" t="s">
        <v>295</v>
      </c>
      <c r="D77" s="8">
        <v>4049.6</v>
      </c>
      <c r="E77" s="132" t="s">
        <v>52</v>
      </c>
      <c r="F77" s="145"/>
      <c r="G77" s="141" t="s">
        <v>466</v>
      </c>
      <c r="H77" s="229"/>
      <c r="I77" s="245"/>
      <c r="J77" s="229"/>
      <c r="K77" s="230">
        <v>0</v>
      </c>
      <c r="L77" s="221"/>
      <c r="M77" s="231">
        <v>0</v>
      </c>
      <c r="N77" s="232">
        <v>0</v>
      </c>
      <c r="O77" s="233"/>
      <c r="P77" s="234">
        <v>0</v>
      </c>
      <c r="Q77" s="235">
        <v>0</v>
      </c>
      <c r="R77" s="236">
        <v>0</v>
      </c>
      <c r="S77" s="140"/>
      <c r="T77" s="144"/>
      <c r="V77" s="144"/>
      <c r="W77" s="144"/>
      <c r="X77" s="144"/>
      <c r="Y77" s="144"/>
    </row>
    <row r="78" spans="1:25" s="128" customFormat="1" ht="26.25" customHeight="1">
      <c r="A78" s="17">
        <v>72</v>
      </c>
      <c r="B78" s="256" t="s">
        <v>469</v>
      </c>
      <c r="C78" s="238"/>
      <c r="D78" s="256"/>
      <c r="E78" s="250" t="s">
        <v>61</v>
      </c>
      <c r="F78" s="257"/>
      <c r="G78" s="258"/>
      <c r="H78" s="240">
        <v>137.81833479877969</v>
      </c>
      <c r="I78" s="245">
        <v>146.63</v>
      </c>
      <c r="J78" s="240">
        <v>0</v>
      </c>
      <c r="K78" s="241">
        <v>520.61833479877976</v>
      </c>
      <c r="L78" s="259"/>
      <c r="M78" s="241">
        <v>766.63833479877974</v>
      </c>
      <c r="N78" s="241">
        <v>8208.8073960281872</v>
      </c>
      <c r="O78" s="241">
        <v>94.675185347208753</v>
      </c>
      <c r="P78" s="241">
        <v>-393.92096391378482</v>
      </c>
      <c r="Q78" s="241">
        <v>-893.61877590807751</v>
      </c>
      <c r="R78" s="241">
        <v>-1356.2910503536123</v>
      </c>
      <c r="S78" s="260"/>
      <c r="T78" s="144"/>
      <c r="V78" s="144"/>
      <c r="W78" s="144"/>
      <c r="X78" s="144"/>
      <c r="Y78" s="144"/>
    </row>
    <row r="79" spans="1:25" s="128" customFormat="1" ht="26.25" customHeight="1">
      <c r="A79" s="143"/>
      <c r="B79" s="24" t="s">
        <v>101</v>
      </c>
      <c r="C79" s="24"/>
      <c r="D79" s="25">
        <f>SUM(D7:D77)</f>
        <v>625947.8507634399</v>
      </c>
      <c r="E79" s="24"/>
      <c r="F79" s="26"/>
      <c r="G79" s="27"/>
      <c r="H79" s="146">
        <f>SUM(H7:H78)</f>
        <v>8367.9777487004485</v>
      </c>
      <c r="I79" s="146">
        <f t="shared" ref="I79:J79" si="0">SUM(I7:I78)</f>
        <v>5755.170000000001</v>
      </c>
      <c r="J79" s="146">
        <f t="shared" si="0"/>
        <v>25943.599999999995</v>
      </c>
      <c r="K79" s="25">
        <f>SUM(K7:K78)</f>
        <v>36362.097781545177</v>
      </c>
      <c r="L79" s="25">
        <f t="shared" ref="L79:R79" si="1">SUM(L7:L78)</f>
        <v>101548.73</v>
      </c>
      <c r="M79" s="25">
        <f t="shared" si="1"/>
        <v>80961.037781545165</v>
      </c>
      <c r="N79" s="25">
        <f t="shared" si="1"/>
        <v>340553.58746337547</v>
      </c>
      <c r="O79" s="25">
        <f t="shared" si="1"/>
        <v>909.52518534720878</v>
      </c>
      <c r="P79" s="25">
        <f t="shared" si="1"/>
        <v>7398.4490360862146</v>
      </c>
      <c r="Q79" s="25">
        <f t="shared" si="1"/>
        <v>10986.61903608622</v>
      </c>
      <c r="R79" s="25">
        <f t="shared" si="1"/>
        <v>32129.838383721915</v>
      </c>
      <c r="S79" s="59">
        <f>SUM(S73:S77)</f>
        <v>0</v>
      </c>
      <c r="T79" s="59">
        <f>SUM(T73:T77)</f>
        <v>0</v>
      </c>
    </row>
    <row r="80" spans="1:25" s="128" customFormat="1" ht="111" customHeight="1">
      <c r="A80" s="286" t="s">
        <v>102</v>
      </c>
      <c r="B80" s="286"/>
      <c r="C80" s="286"/>
      <c r="D80" s="286"/>
      <c r="E80" s="286"/>
      <c r="F80" s="286"/>
      <c r="G80" s="286"/>
      <c r="H80" s="287"/>
      <c r="I80" s="286"/>
      <c r="J80" s="286"/>
      <c r="K80" s="286"/>
      <c r="L80" s="286"/>
      <c r="M80" s="286"/>
      <c r="N80" s="286"/>
      <c r="O80" s="286"/>
      <c r="P80" s="286"/>
      <c r="Q80" s="286"/>
      <c r="R80" s="286"/>
    </row>
    <row r="81" spans="4:18" ht="16.5" customHeight="1">
      <c r="D81" s="196">
        <f>D79-'[1]在建项目统计表 '!$D$104</f>
        <v>15591.688563439762</v>
      </c>
      <c r="K81" s="46"/>
      <c r="O81" s="46"/>
      <c r="P81" s="46"/>
    </row>
    <row r="82" spans="4:18" ht="18.75" customHeight="1">
      <c r="E82" s="147" t="s">
        <v>61</v>
      </c>
      <c r="G82" s="147"/>
      <c r="H82" s="46">
        <f>H20+H22+H23+H37+H39+H40+H41+H44+H46+H47+H48+H50+H51+H54+H61+H65+H72+H57+H71+H67+H68+H55+H56+H78</f>
        <v>5205.3183347987806</v>
      </c>
      <c r="I82" s="46"/>
      <c r="J82" s="182"/>
      <c r="K82" s="46">
        <f>K20+K22+K23+K37+K39+K40+K41+K44+K46+K47+K48+K50+K51+K54+K61+K65+K72+K57+K71+K67+K68+K55+K56+K78</f>
        <v>22902.22833479878</v>
      </c>
      <c r="L82" s="46"/>
      <c r="M82" s="46">
        <f>M20+M22+M23+M37+M39+M40+M41+M44+M46+M47+M48+M50+M51+M54+M61+M65+M72+M57+M71+M67+M68+M55+M56+M78</f>
        <v>47611.218334798774</v>
      </c>
      <c r="N82" s="46"/>
      <c r="O82" s="46">
        <f>O20+O22+O23+O37+O39+O40+O41+O44+O46+O47+O48+O50+O51+O54+O61+O65+O72+O57+O71+O67+O68+O55+O56+O78</f>
        <v>764.84518534720883</v>
      </c>
      <c r="P82" s="46">
        <f>P20+P22+P23+P37+P39+P40+P41+P44+P46+P47+P48+P50+P51+P54+P61+P65+P72+P57+P71+P67+P68+P55+P56+P78</f>
        <v>4775.3490360862161</v>
      </c>
      <c r="Q82" s="46">
        <f>Q20+Q22+Q23+Q37+Q39+Q40+Q41+Q44+Q46+Q47+Q48+Q50+Q51+Q54+Q61+Q65+Q72+Q57+Q71+Q67+Q68+Q55+Q56+Q78</f>
        <v>6872.6748874454597</v>
      </c>
      <c r="R82" s="46"/>
    </row>
    <row r="83" spans="4:18" s="46" customFormat="1" ht="18" customHeight="1">
      <c r="E83" s="46" t="s">
        <v>52</v>
      </c>
      <c r="H83" s="46">
        <f>H79-H82-H84</f>
        <v>3162.6094139016677</v>
      </c>
      <c r="J83" s="182"/>
      <c r="K83" s="46">
        <f>K79-K82-K84</f>
        <v>13459.769446746397</v>
      </c>
      <c r="M83" s="46">
        <f>M79-M82-M84</f>
        <v>33283.999446746391</v>
      </c>
      <c r="O83" s="46">
        <f>O79-O82-O84</f>
        <v>144.67999999999995</v>
      </c>
      <c r="P83" s="46">
        <f>P79-P82-P84</f>
        <v>2623.0899999999983</v>
      </c>
      <c r="Q83" s="46">
        <f>Q79-Q82-Q84</f>
        <v>4103.7241486407602</v>
      </c>
    </row>
    <row r="84" spans="4:18">
      <c r="D84" s="47"/>
      <c r="E84" s="261" t="s">
        <v>468</v>
      </c>
      <c r="G84" s="147"/>
      <c r="H84" s="46">
        <f>H38+H74</f>
        <v>0.05</v>
      </c>
      <c r="K84" s="46">
        <f>K38+K74</f>
        <v>9.9999999999997161E-2</v>
      </c>
      <c r="L84" s="46"/>
      <c r="M84" s="46">
        <f>M38+M74</f>
        <v>65.819999999999993</v>
      </c>
      <c r="N84" s="46"/>
      <c r="O84" s="46">
        <f>O38+O74</f>
        <v>0</v>
      </c>
      <c r="P84" s="46">
        <f>P38+P74</f>
        <v>0.01</v>
      </c>
      <c r="Q84" s="46">
        <f>Q38+Q74</f>
        <v>10.220000000000001</v>
      </c>
      <c r="R84" s="46"/>
    </row>
    <row r="85" spans="4:18" ht="21.75" customHeight="1">
      <c r="D85" s="47"/>
      <c r="E85" s="47"/>
      <c r="K85" s="46"/>
      <c r="N85" s="47"/>
      <c r="O85" s="148"/>
      <c r="P85" s="149"/>
      <c r="Q85" s="150"/>
      <c r="R85" s="150"/>
    </row>
    <row r="86" spans="4:18">
      <c r="K86" s="47"/>
      <c r="L86" s="46"/>
      <c r="N86" s="47"/>
      <c r="O86" s="47"/>
      <c r="P86" s="47"/>
      <c r="Q86" s="46"/>
    </row>
    <row r="87" spans="4:18">
      <c r="K87" s="46"/>
      <c r="M87" s="46"/>
      <c r="O87" s="50"/>
      <c r="P87" s="46"/>
      <c r="Q87" s="47"/>
    </row>
    <row r="88" spans="4:18">
      <c r="I88" s="47"/>
      <c r="K88" s="47"/>
      <c r="L88" s="46"/>
      <c r="M88" s="47"/>
      <c r="N88" s="47"/>
      <c r="P88" s="47"/>
      <c r="Q88" s="47"/>
      <c r="R88" s="47"/>
    </row>
  </sheetData>
  <mergeCells count="14">
    <mergeCell ref="A1:R1"/>
    <mergeCell ref="A2:R2"/>
    <mergeCell ref="A3:R3"/>
    <mergeCell ref="H4:N4"/>
    <mergeCell ref="O4:R4"/>
    <mergeCell ref="S4:S5"/>
    <mergeCell ref="A80:R80"/>
    <mergeCell ref="A4:A5"/>
    <mergeCell ref="B4:B5"/>
    <mergeCell ref="C4:C5"/>
    <mergeCell ref="D4:D5"/>
    <mergeCell ref="E4:E5"/>
    <mergeCell ref="F4:F5"/>
    <mergeCell ref="G4:G5"/>
  </mergeCells>
  <phoneticPr fontId="22" type="noConversion"/>
  <hyperlinks>
    <hyperlink ref="A1:N1" location="填表说明!A1" display="返回主表"/>
    <hyperlink ref="C4:C5" location="国家名称!A1" display="国家"/>
  </hyperlinks>
  <printOptions horizontalCentered="1"/>
  <pageMargins left="0.118055555555556" right="0.118055555555556" top="0.15625" bottom="0.35416666666666702" header="0.31388888888888899" footer="0.31388888888888899"/>
  <pageSetup paperSize="9" scale="5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0"/>
  </sheetPr>
  <dimension ref="A1:B212"/>
  <sheetViews>
    <sheetView topLeftCell="A63" zoomScale="115" zoomScaleNormal="115" workbookViewId="0">
      <selection activeCell="F165" sqref="F165"/>
    </sheetView>
  </sheetViews>
  <sheetFormatPr defaultColWidth="9" defaultRowHeight="11.25"/>
  <cols>
    <col min="1" max="1" width="20.5" style="114" customWidth="1"/>
    <col min="2" max="2" width="18" style="114" customWidth="1"/>
    <col min="3" max="16384" width="9" style="114"/>
  </cols>
  <sheetData>
    <row r="1" spans="1:2">
      <c r="A1" s="305" t="s">
        <v>16</v>
      </c>
      <c r="B1" s="305"/>
    </row>
    <row r="2" spans="1:2">
      <c r="A2" s="305" t="s">
        <v>103</v>
      </c>
      <c r="B2" s="305"/>
    </row>
    <row r="3" spans="1:2">
      <c r="A3" s="115" t="s">
        <v>33</v>
      </c>
      <c r="B3" s="115" t="s">
        <v>104</v>
      </c>
    </row>
    <row r="4" spans="1:2" ht="13.5">
      <c r="A4" s="116" t="s">
        <v>105</v>
      </c>
      <c r="B4" s="117" t="s">
        <v>106</v>
      </c>
    </row>
    <row r="5" spans="1:2" ht="13.5">
      <c r="A5" s="118" t="s">
        <v>107</v>
      </c>
      <c r="B5" s="119" t="s">
        <v>106</v>
      </c>
    </row>
    <row r="6" spans="1:2" ht="13.5">
      <c r="A6" s="118" t="s">
        <v>108</v>
      </c>
      <c r="B6" s="119" t="s">
        <v>106</v>
      </c>
    </row>
    <row r="7" spans="1:2" ht="13.5">
      <c r="A7" s="118" t="s">
        <v>109</v>
      </c>
      <c r="B7" s="119" t="s">
        <v>106</v>
      </c>
    </row>
    <row r="8" spans="1:2" ht="13.5">
      <c r="A8" s="118" t="s">
        <v>110</v>
      </c>
      <c r="B8" s="119" t="s">
        <v>106</v>
      </c>
    </row>
    <row r="9" spans="1:2" ht="13.5">
      <c r="A9" s="118" t="s">
        <v>111</v>
      </c>
      <c r="B9" s="119" t="s">
        <v>106</v>
      </c>
    </row>
    <row r="10" spans="1:2" ht="13.5">
      <c r="A10" s="118" t="s">
        <v>112</v>
      </c>
      <c r="B10" s="119" t="s">
        <v>106</v>
      </c>
    </row>
    <row r="11" spans="1:2" ht="13.5">
      <c r="A11" s="118" t="s">
        <v>113</v>
      </c>
      <c r="B11" s="119" t="s">
        <v>106</v>
      </c>
    </row>
    <row r="12" spans="1:2" ht="13.5">
      <c r="A12" s="116" t="s">
        <v>114</v>
      </c>
      <c r="B12" s="117" t="s">
        <v>115</v>
      </c>
    </row>
    <row r="13" spans="1:2" ht="13.5">
      <c r="A13" s="120" t="s">
        <v>116</v>
      </c>
      <c r="B13" s="121" t="s">
        <v>115</v>
      </c>
    </row>
    <row r="14" spans="1:2" ht="13.5">
      <c r="A14" s="120" t="s">
        <v>117</v>
      </c>
      <c r="B14" s="121" t="s">
        <v>115</v>
      </c>
    </row>
    <row r="15" spans="1:2" ht="13.5">
      <c r="A15" s="120" t="s">
        <v>118</v>
      </c>
      <c r="B15" s="121" t="s">
        <v>115</v>
      </c>
    </row>
    <row r="16" spans="1:2" ht="13.5">
      <c r="A16" s="120" t="s">
        <v>98</v>
      </c>
      <c r="B16" s="121" t="s">
        <v>115</v>
      </c>
    </row>
    <row r="17" spans="1:2" ht="13.5">
      <c r="A17" s="122" t="s">
        <v>119</v>
      </c>
      <c r="B17" s="121" t="s">
        <v>115</v>
      </c>
    </row>
    <row r="18" spans="1:2" ht="13.5">
      <c r="A18" s="120" t="s">
        <v>120</v>
      </c>
      <c r="B18" s="121" t="s">
        <v>115</v>
      </c>
    </row>
    <row r="19" spans="1:2" ht="13.5">
      <c r="A19" s="120" t="s">
        <v>121</v>
      </c>
      <c r="B19" s="121" t="s">
        <v>115</v>
      </c>
    </row>
    <row r="20" spans="1:2" ht="13.5">
      <c r="A20" s="120" t="s">
        <v>122</v>
      </c>
      <c r="B20" s="121" t="s">
        <v>115</v>
      </c>
    </row>
    <row r="21" spans="1:2" ht="13.5">
      <c r="A21" s="120" t="s">
        <v>123</v>
      </c>
      <c r="B21" s="121" t="s">
        <v>115</v>
      </c>
    </row>
    <row r="22" spans="1:2" ht="13.5">
      <c r="A22" s="120" t="s">
        <v>124</v>
      </c>
      <c r="B22" s="121" t="s">
        <v>115</v>
      </c>
    </row>
    <row r="23" spans="1:2" ht="13.5">
      <c r="A23" s="120" t="s">
        <v>125</v>
      </c>
      <c r="B23" s="121" t="s">
        <v>115</v>
      </c>
    </row>
    <row r="24" spans="1:2" ht="13.5">
      <c r="A24" s="120" t="s">
        <v>126</v>
      </c>
      <c r="B24" s="121" t="s">
        <v>115</v>
      </c>
    </row>
    <row r="25" spans="1:2" ht="13.5">
      <c r="A25" s="123" t="s">
        <v>127</v>
      </c>
      <c r="B25" s="124" t="s">
        <v>115</v>
      </c>
    </row>
    <row r="26" spans="1:2" ht="13.5">
      <c r="A26" s="120" t="s">
        <v>128</v>
      </c>
      <c r="B26" s="121" t="s">
        <v>129</v>
      </c>
    </row>
    <row r="27" spans="1:2" ht="13.5">
      <c r="A27" s="120" t="s">
        <v>130</v>
      </c>
      <c r="B27" s="121" t="s">
        <v>129</v>
      </c>
    </row>
    <row r="28" spans="1:2" ht="13.5">
      <c r="A28" s="120" t="s">
        <v>131</v>
      </c>
      <c r="B28" s="121" t="s">
        <v>129</v>
      </c>
    </row>
    <row r="29" spans="1:2" ht="13.5">
      <c r="A29" s="120" t="s">
        <v>132</v>
      </c>
      <c r="B29" s="121" t="s">
        <v>129</v>
      </c>
    </row>
    <row r="30" spans="1:2" ht="13.5">
      <c r="A30" s="120" t="s">
        <v>133</v>
      </c>
      <c r="B30" s="121" t="s">
        <v>129</v>
      </c>
    </row>
    <row r="31" spans="1:2" ht="13.5">
      <c r="A31" s="120" t="s">
        <v>134</v>
      </c>
      <c r="B31" s="121" t="s">
        <v>129</v>
      </c>
    </row>
    <row r="32" spans="1:2" ht="13.5">
      <c r="A32" s="120" t="s">
        <v>135</v>
      </c>
      <c r="B32" s="121" t="s">
        <v>129</v>
      </c>
    </row>
    <row r="33" spans="1:2" ht="13.5">
      <c r="A33" s="120" t="s">
        <v>136</v>
      </c>
      <c r="B33" s="121" t="s">
        <v>129</v>
      </c>
    </row>
    <row r="34" spans="1:2" ht="13.5">
      <c r="A34" s="120" t="s">
        <v>137</v>
      </c>
      <c r="B34" s="121" t="s">
        <v>129</v>
      </c>
    </row>
    <row r="35" spans="1:2" ht="13.5">
      <c r="A35" s="120" t="s">
        <v>138</v>
      </c>
      <c r="B35" s="121" t="s">
        <v>129</v>
      </c>
    </row>
    <row r="36" spans="1:2" ht="13.5">
      <c r="A36" s="120" t="s">
        <v>139</v>
      </c>
      <c r="B36" s="121" t="s">
        <v>129</v>
      </c>
    </row>
    <row r="37" spans="1:2" ht="13.5">
      <c r="A37" s="120" t="s">
        <v>140</v>
      </c>
      <c r="B37" s="121" t="s">
        <v>129</v>
      </c>
    </row>
    <row r="38" spans="1:2" ht="13.5">
      <c r="A38" s="120" t="s">
        <v>141</v>
      </c>
      <c r="B38" s="121" t="s">
        <v>129</v>
      </c>
    </row>
    <row r="39" spans="1:2" ht="13.5">
      <c r="A39" s="120" t="s">
        <v>142</v>
      </c>
      <c r="B39" s="121" t="s">
        <v>129</v>
      </c>
    </row>
    <row r="40" spans="1:2" ht="13.5">
      <c r="A40" s="120" t="s">
        <v>143</v>
      </c>
      <c r="B40" s="121" t="s">
        <v>129</v>
      </c>
    </row>
    <row r="41" spans="1:2" ht="13.5">
      <c r="A41" s="120" t="s">
        <v>144</v>
      </c>
      <c r="B41" s="121" t="s">
        <v>129</v>
      </c>
    </row>
    <row r="42" spans="1:2" ht="13.5">
      <c r="A42" s="120" t="s">
        <v>145</v>
      </c>
      <c r="B42" s="121" t="s">
        <v>129</v>
      </c>
    </row>
    <row r="43" spans="1:2" ht="13.5">
      <c r="A43" s="120" t="s">
        <v>146</v>
      </c>
      <c r="B43" s="121" t="s">
        <v>129</v>
      </c>
    </row>
    <row r="44" spans="1:2" ht="13.5">
      <c r="A44" s="120" t="s">
        <v>147</v>
      </c>
      <c r="B44" s="121" t="s">
        <v>129</v>
      </c>
    </row>
    <row r="45" spans="1:2" ht="13.5">
      <c r="A45" s="120" t="s">
        <v>148</v>
      </c>
      <c r="B45" s="121" t="s">
        <v>129</v>
      </c>
    </row>
    <row r="46" spans="1:2" ht="13.5">
      <c r="A46" s="120" t="s">
        <v>149</v>
      </c>
      <c r="B46" s="121" t="s">
        <v>129</v>
      </c>
    </row>
    <row r="47" spans="1:2" ht="13.5">
      <c r="A47" s="120" t="s">
        <v>150</v>
      </c>
      <c r="B47" s="121" t="s">
        <v>129</v>
      </c>
    </row>
    <row r="48" spans="1:2" ht="13.5">
      <c r="A48" s="120" t="s">
        <v>151</v>
      </c>
      <c r="B48" s="121" t="s">
        <v>129</v>
      </c>
    </row>
    <row r="49" spans="1:2" ht="13.5">
      <c r="A49" s="120" t="s">
        <v>152</v>
      </c>
      <c r="B49" s="121" t="s">
        <v>129</v>
      </c>
    </row>
    <row r="50" spans="1:2" ht="13.5">
      <c r="A50" s="120" t="s">
        <v>153</v>
      </c>
      <c r="B50" s="121" t="s">
        <v>129</v>
      </c>
    </row>
    <row r="51" spans="1:2" ht="13.5">
      <c r="A51" s="120" t="s">
        <v>154</v>
      </c>
      <c r="B51" s="121" t="s">
        <v>129</v>
      </c>
    </row>
    <row r="52" spans="1:2" ht="13.5">
      <c r="A52" s="120" t="s">
        <v>155</v>
      </c>
      <c r="B52" s="121" t="s">
        <v>129</v>
      </c>
    </row>
    <row r="53" spans="1:2" ht="13.5">
      <c r="A53" s="120" t="s">
        <v>156</v>
      </c>
      <c r="B53" s="121" t="s">
        <v>129</v>
      </c>
    </row>
    <row r="54" spans="1:2" ht="13.5">
      <c r="A54" s="120" t="s">
        <v>157</v>
      </c>
      <c r="B54" s="121" t="s">
        <v>129</v>
      </c>
    </row>
    <row r="55" spans="1:2" ht="13.5">
      <c r="A55" s="120" t="s">
        <v>158</v>
      </c>
      <c r="B55" s="121" t="s">
        <v>129</v>
      </c>
    </row>
    <row r="56" spans="1:2" ht="13.5">
      <c r="A56" s="120" t="s">
        <v>159</v>
      </c>
      <c r="B56" s="121" t="s">
        <v>129</v>
      </c>
    </row>
    <row r="57" spans="1:2" ht="13.5">
      <c r="A57" s="120" t="s">
        <v>160</v>
      </c>
      <c r="B57" s="121" t="s">
        <v>129</v>
      </c>
    </row>
    <row r="58" spans="1:2" ht="13.5">
      <c r="A58" s="120" t="s">
        <v>161</v>
      </c>
      <c r="B58" s="121" t="s">
        <v>129</v>
      </c>
    </row>
    <row r="59" spans="1:2" ht="13.5">
      <c r="A59" s="120" t="s">
        <v>162</v>
      </c>
      <c r="B59" s="121" t="s">
        <v>129</v>
      </c>
    </row>
    <row r="60" spans="1:2" ht="13.5">
      <c r="A60" s="120" t="s">
        <v>163</v>
      </c>
      <c r="B60" s="121" t="s">
        <v>129</v>
      </c>
    </row>
    <row r="61" spans="1:2" ht="13.5">
      <c r="A61" s="120" t="s">
        <v>164</v>
      </c>
      <c r="B61" s="121" t="s">
        <v>129</v>
      </c>
    </row>
    <row r="62" spans="1:2" ht="13.5">
      <c r="A62" s="120" t="s">
        <v>165</v>
      </c>
      <c r="B62" s="121" t="s">
        <v>129</v>
      </c>
    </row>
    <row r="63" spans="1:2" ht="13.5">
      <c r="A63" s="120" t="s">
        <v>166</v>
      </c>
      <c r="B63" s="121" t="s">
        <v>129</v>
      </c>
    </row>
    <row r="64" spans="1:2" ht="13.5">
      <c r="A64" s="120" t="s">
        <v>167</v>
      </c>
      <c r="B64" s="121" t="s">
        <v>129</v>
      </c>
    </row>
    <row r="65" spans="1:2" ht="13.5">
      <c r="A65" s="120" t="s">
        <v>168</v>
      </c>
      <c r="B65" s="121" t="s">
        <v>129</v>
      </c>
    </row>
    <row r="66" spans="1:2" ht="13.5">
      <c r="A66" s="120" t="s">
        <v>169</v>
      </c>
      <c r="B66" s="121" t="s">
        <v>129</v>
      </c>
    </row>
    <row r="67" spans="1:2" ht="13.5">
      <c r="A67" s="120" t="s">
        <v>170</v>
      </c>
      <c r="B67" s="121" t="s">
        <v>129</v>
      </c>
    </row>
    <row r="68" spans="1:2" ht="13.5">
      <c r="A68" s="120" t="s">
        <v>171</v>
      </c>
      <c r="B68" s="121" t="s">
        <v>129</v>
      </c>
    </row>
    <row r="69" spans="1:2" ht="13.5">
      <c r="A69" s="120" t="s">
        <v>172</v>
      </c>
      <c r="B69" s="121" t="s">
        <v>129</v>
      </c>
    </row>
    <row r="70" spans="1:2" ht="13.5">
      <c r="A70" s="120" t="s">
        <v>173</v>
      </c>
      <c r="B70" s="121" t="s">
        <v>129</v>
      </c>
    </row>
    <row r="71" spans="1:2" ht="13.5">
      <c r="A71" s="120" t="s">
        <v>174</v>
      </c>
      <c r="B71" s="121" t="s">
        <v>129</v>
      </c>
    </row>
    <row r="72" spans="1:2" ht="13.5">
      <c r="A72" s="120" t="s">
        <v>175</v>
      </c>
      <c r="B72" s="121" t="s">
        <v>129</v>
      </c>
    </row>
    <row r="73" spans="1:2" ht="13.5">
      <c r="A73" s="120" t="s">
        <v>176</v>
      </c>
      <c r="B73" s="121" t="s">
        <v>129</v>
      </c>
    </row>
    <row r="74" spans="1:2" ht="13.5">
      <c r="A74" s="120" t="s">
        <v>177</v>
      </c>
      <c r="B74" s="121" t="s">
        <v>129</v>
      </c>
    </row>
    <row r="75" spans="1:2" ht="13.5">
      <c r="A75" s="120" t="s">
        <v>178</v>
      </c>
      <c r="B75" s="121" t="s">
        <v>129</v>
      </c>
    </row>
    <row r="76" spans="1:2" ht="13.5">
      <c r="A76" s="120" t="s">
        <v>179</v>
      </c>
      <c r="B76" s="121" t="s">
        <v>129</v>
      </c>
    </row>
    <row r="77" spans="1:2" ht="13.5">
      <c r="A77" s="120" t="s">
        <v>180</v>
      </c>
      <c r="B77" s="121" t="s">
        <v>129</v>
      </c>
    </row>
    <row r="78" spans="1:2" ht="13.5">
      <c r="A78" s="120" t="s">
        <v>181</v>
      </c>
      <c r="B78" s="121" t="s">
        <v>129</v>
      </c>
    </row>
    <row r="79" spans="1:2" ht="13.5">
      <c r="A79" s="123" t="s">
        <v>182</v>
      </c>
      <c r="B79" s="124" t="s">
        <v>129</v>
      </c>
    </row>
    <row r="80" spans="1:2" ht="13.5">
      <c r="A80" s="116" t="s">
        <v>183</v>
      </c>
      <c r="B80" s="117" t="s">
        <v>184</v>
      </c>
    </row>
    <row r="81" spans="1:2" ht="13.5">
      <c r="A81" s="120" t="s">
        <v>185</v>
      </c>
      <c r="B81" s="121" t="s">
        <v>184</v>
      </c>
    </row>
    <row r="82" spans="1:2" ht="13.5">
      <c r="A82" s="120" t="s">
        <v>186</v>
      </c>
      <c r="B82" s="121" t="s">
        <v>184</v>
      </c>
    </row>
    <row r="83" spans="1:2" ht="13.5">
      <c r="A83" s="120" t="s">
        <v>187</v>
      </c>
      <c r="B83" s="121" t="s">
        <v>184</v>
      </c>
    </row>
    <row r="84" spans="1:2" ht="13.5">
      <c r="A84" s="120" t="s">
        <v>188</v>
      </c>
      <c r="B84" s="121" t="s">
        <v>184</v>
      </c>
    </row>
    <row r="85" spans="1:2" ht="13.5">
      <c r="A85" s="120" t="s">
        <v>189</v>
      </c>
      <c r="B85" s="121" t="s">
        <v>184</v>
      </c>
    </row>
    <row r="86" spans="1:2" ht="13.5">
      <c r="A86" s="120" t="s">
        <v>190</v>
      </c>
      <c r="B86" s="121" t="s">
        <v>184</v>
      </c>
    </row>
    <row r="87" spans="1:2" ht="13.5">
      <c r="A87" s="123" t="s">
        <v>191</v>
      </c>
      <c r="B87" s="124" t="s">
        <v>184</v>
      </c>
    </row>
    <row r="88" spans="1:2" ht="13.5">
      <c r="A88" s="125" t="s">
        <v>192</v>
      </c>
      <c r="B88" s="126" t="s">
        <v>193</v>
      </c>
    </row>
    <row r="89" spans="1:2" ht="13.5">
      <c r="A89" s="118" t="s">
        <v>194</v>
      </c>
      <c r="B89" s="119" t="s">
        <v>193</v>
      </c>
    </row>
    <row r="90" spans="1:2" ht="13.5">
      <c r="A90" s="118" t="s">
        <v>195</v>
      </c>
      <c r="B90" s="119" t="s">
        <v>193</v>
      </c>
    </row>
    <row r="91" spans="1:2" ht="13.5">
      <c r="A91" s="118" t="s">
        <v>196</v>
      </c>
      <c r="B91" s="119" t="s">
        <v>193</v>
      </c>
    </row>
    <row r="92" spans="1:2" ht="13.5">
      <c r="A92" s="118" t="s">
        <v>197</v>
      </c>
      <c r="B92" s="119" t="s">
        <v>193</v>
      </c>
    </row>
    <row r="93" spans="1:2" ht="13.5">
      <c r="A93" s="118" t="s">
        <v>198</v>
      </c>
      <c r="B93" s="119" t="s">
        <v>193</v>
      </c>
    </row>
    <row r="94" spans="1:2" ht="13.5">
      <c r="A94" s="118" t="s">
        <v>199</v>
      </c>
      <c r="B94" s="119" t="s">
        <v>193</v>
      </c>
    </row>
    <row r="95" spans="1:2" ht="13.5">
      <c r="A95" s="118" t="s">
        <v>200</v>
      </c>
      <c r="B95" s="119" t="s">
        <v>193</v>
      </c>
    </row>
    <row r="96" spans="1:2" ht="13.5">
      <c r="A96" s="118" t="s">
        <v>201</v>
      </c>
      <c r="B96" s="119" t="s">
        <v>193</v>
      </c>
    </row>
    <row r="97" spans="1:2" ht="13.5">
      <c r="A97" s="118" t="s">
        <v>202</v>
      </c>
      <c r="B97" s="119" t="s">
        <v>193</v>
      </c>
    </row>
    <row r="98" spans="1:2" ht="13.5">
      <c r="A98" s="118" t="s">
        <v>203</v>
      </c>
      <c r="B98" s="119" t="s">
        <v>193</v>
      </c>
    </row>
    <row r="99" spans="1:2" ht="13.5">
      <c r="A99" s="118" t="s">
        <v>204</v>
      </c>
      <c r="B99" s="119" t="s">
        <v>193</v>
      </c>
    </row>
    <row r="100" spans="1:2" ht="13.5">
      <c r="A100" s="118" t="s">
        <v>205</v>
      </c>
      <c r="B100" s="119" t="s">
        <v>193</v>
      </c>
    </row>
    <row r="101" spans="1:2" ht="13.5">
      <c r="A101" s="118" t="s">
        <v>206</v>
      </c>
      <c r="B101" s="119" t="s">
        <v>193</v>
      </c>
    </row>
    <row r="102" spans="1:2" ht="13.5">
      <c r="A102" s="118" t="s">
        <v>207</v>
      </c>
      <c r="B102" s="119" t="s">
        <v>193</v>
      </c>
    </row>
    <row r="103" spans="1:2" ht="13.5">
      <c r="A103" s="118" t="s">
        <v>208</v>
      </c>
      <c r="B103" s="119" t="s">
        <v>193</v>
      </c>
    </row>
    <row r="104" spans="1:2" ht="13.5">
      <c r="A104" s="118" t="s">
        <v>209</v>
      </c>
      <c r="B104" s="119" t="s">
        <v>193</v>
      </c>
    </row>
    <row r="105" spans="1:2" ht="13.5">
      <c r="A105" s="118" t="s">
        <v>210</v>
      </c>
      <c r="B105" s="119" t="s">
        <v>193</v>
      </c>
    </row>
    <row r="106" spans="1:2" ht="13.5">
      <c r="A106" s="118" t="s">
        <v>211</v>
      </c>
      <c r="B106" s="119" t="s">
        <v>193</v>
      </c>
    </row>
    <row r="107" spans="1:2" ht="13.5">
      <c r="A107" s="118" t="s">
        <v>212</v>
      </c>
      <c r="B107" s="119" t="s">
        <v>193</v>
      </c>
    </row>
    <row r="108" spans="1:2" ht="13.5">
      <c r="A108" s="118" t="s">
        <v>213</v>
      </c>
      <c r="B108" s="119" t="s">
        <v>193</v>
      </c>
    </row>
    <row r="109" spans="1:2" ht="13.5">
      <c r="A109" s="118" t="s">
        <v>214</v>
      </c>
      <c r="B109" s="119" t="s">
        <v>193</v>
      </c>
    </row>
    <row r="110" spans="1:2" ht="13.5">
      <c r="A110" s="118" t="s">
        <v>215</v>
      </c>
      <c r="B110" s="119" t="s">
        <v>193</v>
      </c>
    </row>
    <row r="111" spans="1:2" ht="13.5">
      <c r="A111" s="116" t="s">
        <v>216</v>
      </c>
      <c r="B111" s="117" t="s">
        <v>193</v>
      </c>
    </row>
    <row r="112" spans="1:2" ht="13.5">
      <c r="A112" s="118" t="s">
        <v>217</v>
      </c>
      <c r="B112" s="119" t="s">
        <v>193</v>
      </c>
    </row>
    <row r="113" spans="1:2" ht="13.5">
      <c r="A113" s="118" t="s">
        <v>218</v>
      </c>
      <c r="B113" s="119" t="s">
        <v>193</v>
      </c>
    </row>
    <row r="114" spans="1:2" ht="13.5">
      <c r="A114" s="118" t="s">
        <v>219</v>
      </c>
      <c r="B114" s="119" t="s">
        <v>193</v>
      </c>
    </row>
    <row r="115" spans="1:2" ht="13.5">
      <c r="A115" s="118" t="s">
        <v>220</v>
      </c>
      <c r="B115" s="119" t="s">
        <v>193</v>
      </c>
    </row>
    <row r="116" spans="1:2" ht="13.5">
      <c r="A116" s="118" t="s">
        <v>221</v>
      </c>
      <c r="B116" s="119" t="s">
        <v>193</v>
      </c>
    </row>
    <row r="117" spans="1:2" ht="13.5">
      <c r="A117" s="118" t="s">
        <v>222</v>
      </c>
      <c r="B117" s="119" t="s">
        <v>193</v>
      </c>
    </row>
    <row r="118" spans="1:2" ht="13.5">
      <c r="A118" s="118" t="s">
        <v>223</v>
      </c>
      <c r="B118" s="119" t="s">
        <v>193</v>
      </c>
    </row>
    <row r="119" spans="1:2" ht="13.5">
      <c r="A119" s="118" t="s">
        <v>224</v>
      </c>
      <c r="B119" s="119" t="s">
        <v>193</v>
      </c>
    </row>
    <row r="120" spans="1:2" ht="13.5">
      <c r="A120" s="118" t="s">
        <v>225</v>
      </c>
      <c r="B120" s="119" t="s">
        <v>193</v>
      </c>
    </row>
    <row r="121" spans="1:2" ht="13.5">
      <c r="A121" s="118" t="s">
        <v>226</v>
      </c>
      <c r="B121" s="119" t="s">
        <v>193</v>
      </c>
    </row>
    <row r="122" spans="1:2" ht="13.5">
      <c r="A122" s="118" t="s">
        <v>227</v>
      </c>
      <c r="B122" s="119" t="s">
        <v>193</v>
      </c>
    </row>
    <row r="123" spans="1:2" ht="13.5">
      <c r="A123" s="118" t="s">
        <v>228</v>
      </c>
      <c r="B123" s="119" t="s">
        <v>193</v>
      </c>
    </row>
    <row r="124" spans="1:2" ht="13.5">
      <c r="A124" s="118" t="s">
        <v>229</v>
      </c>
      <c r="B124" s="119" t="s">
        <v>193</v>
      </c>
    </row>
    <row r="125" spans="1:2" ht="13.5">
      <c r="A125" s="118" t="s">
        <v>230</v>
      </c>
      <c r="B125" s="119" t="s">
        <v>193</v>
      </c>
    </row>
    <row r="126" spans="1:2" ht="13.5">
      <c r="A126" s="118" t="s">
        <v>231</v>
      </c>
      <c r="B126" s="119" t="s">
        <v>193</v>
      </c>
    </row>
    <row r="127" spans="1:2" ht="13.5">
      <c r="A127" s="118" t="s">
        <v>232</v>
      </c>
      <c r="B127" s="119" t="s">
        <v>193</v>
      </c>
    </row>
    <row r="128" spans="1:2" ht="13.5">
      <c r="A128" s="118" t="s">
        <v>233</v>
      </c>
      <c r="B128" s="119" t="s">
        <v>193</v>
      </c>
    </row>
    <row r="129" spans="1:2" ht="13.5">
      <c r="A129" s="118" t="s">
        <v>234</v>
      </c>
      <c r="B129" s="119" t="s">
        <v>193</v>
      </c>
    </row>
    <row r="130" spans="1:2" ht="13.5">
      <c r="A130" s="118" t="s">
        <v>235</v>
      </c>
      <c r="B130" s="119" t="s">
        <v>193</v>
      </c>
    </row>
    <row r="131" spans="1:2" ht="13.5">
      <c r="A131" s="116" t="s">
        <v>236</v>
      </c>
      <c r="B131" s="117" t="s">
        <v>237</v>
      </c>
    </row>
    <row r="132" spans="1:2" ht="13.5">
      <c r="A132" s="120" t="s">
        <v>238</v>
      </c>
      <c r="B132" s="121" t="s">
        <v>237</v>
      </c>
    </row>
    <row r="133" spans="1:2" ht="13.5">
      <c r="A133" s="123" t="s">
        <v>239</v>
      </c>
      <c r="B133" s="124" t="s">
        <v>237</v>
      </c>
    </row>
    <row r="134" spans="1:2" ht="13.5">
      <c r="A134" s="120" t="s">
        <v>240</v>
      </c>
      <c r="B134" s="121" t="s">
        <v>241</v>
      </c>
    </row>
    <row r="135" spans="1:2" ht="13.5">
      <c r="A135" s="120" t="s">
        <v>242</v>
      </c>
      <c r="B135" s="121" t="s">
        <v>241</v>
      </c>
    </row>
    <row r="136" spans="1:2" ht="13.5">
      <c r="A136" s="120" t="s">
        <v>243</v>
      </c>
      <c r="B136" s="121" t="s">
        <v>241</v>
      </c>
    </row>
    <row r="137" spans="1:2" ht="13.5">
      <c r="A137" s="120" t="s">
        <v>244</v>
      </c>
      <c r="B137" s="121" t="s">
        <v>241</v>
      </c>
    </row>
    <row r="138" spans="1:2" ht="13.5">
      <c r="A138" s="120" t="s">
        <v>245</v>
      </c>
      <c r="B138" s="121" t="s">
        <v>241</v>
      </c>
    </row>
    <row r="139" spans="1:2" ht="13.5">
      <c r="A139" s="120" t="s">
        <v>246</v>
      </c>
      <c r="B139" s="121" t="s">
        <v>241</v>
      </c>
    </row>
    <row r="140" spans="1:2" ht="13.5">
      <c r="A140" s="120" t="s">
        <v>247</v>
      </c>
      <c r="B140" s="121" t="s">
        <v>241</v>
      </c>
    </row>
    <row r="141" spans="1:2" ht="13.5">
      <c r="A141" s="120" t="s">
        <v>248</v>
      </c>
      <c r="B141" s="121" t="s">
        <v>241</v>
      </c>
    </row>
    <row r="142" spans="1:2" ht="13.5">
      <c r="A142" s="120" t="s">
        <v>84</v>
      </c>
      <c r="B142" s="121" t="s">
        <v>241</v>
      </c>
    </row>
    <row r="143" spans="1:2" ht="13.5">
      <c r="A143" s="118" t="s">
        <v>249</v>
      </c>
      <c r="B143" s="119" t="s">
        <v>241</v>
      </c>
    </row>
    <row r="144" spans="1:2" ht="13.5">
      <c r="A144" s="118" t="s">
        <v>250</v>
      </c>
      <c r="B144" s="119" t="s">
        <v>241</v>
      </c>
    </row>
    <row r="145" spans="1:2" ht="13.5">
      <c r="A145" s="118" t="s">
        <v>95</v>
      </c>
      <c r="B145" s="119" t="s">
        <v>241</v>
      </c>
    </row>
    <row r="146" spans="1:2" ht="13.5">
      <c r="A146" s="118" t="s">
        <v>251</v>
      </c>
      <c r="B146" s="119" t="s">
        <v>241</v>
      </c>
    </row>
    <row r="147" spans="1:2" ht="13.5">
      <c r="A147" s="118" t="s">
        <v>252</v>
      </c>
      <c r="B147" s="119" t="s">
        <v>241</v>
      </c>
    </row>
    <row r="148" spans="1:2" ht="13.5">
      <c r="A148" s="118" t="s">
        <v>253</v>
      </c>
      <c r="B148" s="119" t="s">
        <v>241</v>
      </c>
    </row>
    <row r="149" spans="1:2" ht="13.5">
      <c r="A149" s="118" t="s">
        <v>254</v>
      </c>
      <c r="B149" s="119" t="s">
        <v>241</v>
      </c>
    </row>
    <row r="150" spans="1:2" ht="13.5">
      <c r="A150" s="118" t="s">
        <v>255</v>
      </c>
      <c r="B150" s="119" t="s">
        <v>241</v>
      </c>
    </row>
    <row r="151" spans="1:2" ht="13.5">
      <c r="A151" s="118" t="s">
        <v>256</v>
      </c>
      <c r="B151" s="119" t="s">
        <v>241</v>
      </c>
    </row>
    <row r="152" spans="1:2" ht="13.5">
      <c r="A152" s="118" t="s">
        <v>257</v>
      </c>
      <c r="B152" s="119" t="s">
        <v>241</v>
      </c>
    </row>
    <row r="153" spans="1:2" ht="13.5">
      <c r="A153" s="118" t="s">
        <v>258</v>
      </c>
      <c r="B153" s="119" t="s">
        <v>241</v>
      </c>
    </row>
    <row r="154" spans="1:2" ht="13.5">
      <c r="A154" s="118" t="s">
        <v>79</v>
      </c>
      <c r="B154" s="119" t="s">
        <v>241</v>
      </c>
    </row>
    <row r="155" spans="1:2" ht="13.5">
      <c r="A155" s="118" t="s">
        <v>259</v>
      </c>
      <c r="B155" s="119" t="s">
        <v>241</v>
      </c>
    </row>
    <row r="156" spans="1:2" ht="13.5">
      <c r="A156" s="118" t="s">
        <v>260</v>
      </c>
      <c r="B156" s="119" t="s">
        <v>241</v>
      </c>
    </row>
    <row r="157" spans="1:2" ht="13.5">
      <c r="A157" s="118" t="s">
        <v>261</v>
      </c>
      <c r="B157" s="119" t="s">
        <v>241</v>
      </c>
    </row>
    <row r="158" spans="1:2" ht="13.5">
      <c r="A158" s="118" t="s">
        <v>70</v>
      </c>
      <c r="B158" s="119" t="s">
        <v>241</v>
      </c>
    </row>
    <row r="159" spans="1:2" ht="13.5">
      <c r="A159" s="118" t="s">
        <v>81</v>
      </c>
      <c r="B159" s="119" t="s">
        <v>241</v>
      </c>
    </row>
    <row r="160" spans="1:2" ht="13.5">
      <c r="A160" s="120" t="s">
        <v>262</v>
      </c>
      <c r="B160" s="121" t="s">
        <v>241</v>
      </c>
    </row>
    <row r="161" spans="1:2" ht="13.5">
      <c r="A161" s="120" t="s">
        <v>263</v>
      </c>
      <c r="B161" s="121" t="s">
        <v>241</v>
      </c>
    </row>
    <row r="162" spans="1:2" ht="13.5">
      <c r="A162" s="120" t="s">
        <v>264</v>
      </c>
      <c r="B162" s="121" t="s">
        <v>241</v>
      </c>
    </row>
    <row r="163" spans="1:2" ht="13.5">
      <c r="A163" s="120" t="s">
        <v>265</v>
      </c>
      <c r="B163" s="121" t="s">
        <v>241</v>
      </c>
    </row>
    <row r="164" spans="1:2" ht="13.5">
      <c r="A164" s="120" t="s">
        <v>266</v>
      </c>
      <c r="B164" s="121" t="s">
        <v>241</v>
      </c>
    </row>
    <row r="165" spans="1:2" ht="13.5">
      <c r="A165" s="120" t="s">
        <v>267</v>
      </c>
      <c r="B165" s="121" t="s">
        <v>241</v>
      </c>
    </row>
    <row r="166" spans="1:2" ht="13.5">
      <c r="A166" s="120" t="s">
        <v>268</v>
      </c>
      <c r="B166" s="121" t="s">
        <v>241</v>
      </c>
    </row>
    <row r="167" spans="1:2" ht="13.5">
      <c r="A167" s="120" t="s">
        <v>269</v>
      </c>
      <c r="B167" s="121" t="s">
        <v>241</v>
      </c>
    </row>
    <row r="168" spans="1:2" ht="13.5">
      <c r="A168" s="120" t="s">
        <v>270</v>
      </c>
      <c r="B168" s="121" t="s">
        <v>241</v>
      </c>
    </row>
    <row r="169" spans="1:2" ht="13.5">
      <c r="A169" s="120" t="s">
        <v>271</v>
      </c>
      <c r="B169" s="121" t="s">
        <v>241</v>
      </c>
    </row>
    <row r="170" spans="1:2" ht="13.5">
      <c r="A170" s="120" t="s">
        <v>272</v>
      </c>
      <c r="B170" s="121" t="s">
        <v>241</v>
      </c>
    </row>
    <row r="171" spans="1:2" ht="13.5">
      <c r="A171" s="120" t="s">
        <v>273</v>
      </c>
      <c r="B171" s="121" t="s">
        <v>241</v>
      </c>
    </row>
    <row r="172" spans="1:2" ht="13.5">
      <c r="A172" s="120" t="s">
        <v>274</v>
      </c>
      <c r="B172" s="121" t="s">
        <v>241</v>
      </c>
    </row>
    <row r="173" spans="1:2" ht="13.5">
      <c r="A173" s="120" t="s">
        <v>275</v>
      </c>
      <c r="B173" s="121" t="s">
        <v>241</v>
      </c>
    </row>
    <row r="174" spans="1:2" ht="13.5">
      <c r="A174" s="120" t="s">
        <v>276</v>
      </c>
      <c r="B174" s="121" t="s">
        <v>241</v>
      </c>
    </row>
    <row r="175" spans="1:2" ht="13.5">
      <c r="A175" s="120" t="s">
        <v>277</v>
      </c>
      <c r="B175" s="121" t="s">
        <v>241</v>
      </c>
    </row>
    <row r="176" spans="1:2" ht="13.5">
      <c r="A176" s="120" t="s">
        <v>278</v>
      </c>
      <c r="B176" s="121" t="s">
        <v>241</v>
      </c>
    </row>
    <row r="177" spans="1:2" ht="13.5">
      <c r="A177" s="120" t="s">
        <v>279</v>
      </c>
      <c r="B177" s="121" t="s">
        <v>241</v>
      </c>
    </row>
    <row r="178" spans="1:2" ht="13.5">
      <c r="A178" s="120" t="s">
        <v>53</v>
      </c>
      <c r="B178" s="121" t="s">
        <v>241</v>
      </c>
    </row>
    <row r="179" spans="1:2" ht="13.5">
      <c r="A179" s="120" t="s">
        <v>280</v>
      </c>
      <c r="B179" s="121" t="s">
        <v>241</v>
      </c>
    </row>
    <row r="180" spans="1:2" ht="13.5">
      <c r="A180" s="120" t="s">
        <v>281</v>
      </c>
      <c r="B180" s="121" t="s">
        <v>241</v>
      </c>
    </row>
    <row r="181" spans="1:2" ht="13.5">
      <c r="A181" s="120" t="s">
        <v>282</v>
      </c>
      <c r="B181" s="121" t="s">
        <v>241</v>
      </c>
    </row>
    <row r="182" spans="1:2" ht="13.5">
      <c r="A182" s="120" t="s">
        <v>283</v>
      </c>
      <c r="B182" s="121" t="s">
        <v>241</v>
      </c>
    </row>
    <row r="183" spans="1:2" ht="13.5">
      <c r="A183" s="120" t="s">
        <v>284</v>
      </c>
      <c r="B183" s="121" t="s">
        <v>241</v>
      </c>
    </row>
    <row r="184" spans="1:2" ht="13.5">
      <c r="A184" s="120" t="s">
        <v>285</v>
      </c>
      <c r="B184" s="121" t="s">
        <v>241</v>
      </c>
    </row>
    <row r="185" spans="1:2" ht="13.5">
      <c r="A185" s="127" t="s">
        <v>286</v>
      </c>
      <c r="B185" s="119" t="s">
        <v>241</v>
      </c>
    </row>
    <row r="186" spans="1:2" ht="13.5">
      <c r="A186" s="118" t="s">
        <v>287</v>
      </c>
      <c r="B186" s="119" t="s">
        <v>241</v>
      </c>
    </row>
    <row r="187" spans="1:2" ht="13.5">
      <c r="A187" s="118" t="s">
        <v>288</v>
      </c>
      <c r="B187" s="119" t="s">
        <v>241</v>
      </c>
    </row>
    <row r="188" spans="1:2" ht="13.5">
      <c r="A188" s="118" t="s">
        <v>51</v>
      </c>
      <c r="B188" s="119" t="s">
        <v>241</v>
      </c>
    </row>
    <row r="189" spans="1:2" ht="13.5">
      <c r="A189" s="118" t="s">
        <v>60</v>
      </c>
      <c r="B189" s="119" t="s">
        <v>241</v>
      </c>
    </row>
    <row r="190" spans="1:2" ht="13.5">
      <c r="A190" s="118" t="s">
        <v>289</v>
      </c>
      <c r="B190" s="119" t="s">
        <v>241</v>
      </c>
    </row>
    <row r="191" spans="1:2" ht="13.5">
      <c r="A191" s="118" t="s">
        <v>290</v>
      </c>
      <c r="B191" s="119" t="s">
        <v>241</v>
      </c>
    </row>
    <row r="192" spans="1:2" ht="13.5">
      <c r="A192" s="118" t="s">
        <v>291</v>
      </c>
      <c r="B192" s="119" t="s">
        <v>241</v>
      </c>
    </row>
    <row r="193" spans="1:2" ht="13.5">
      <c r="A193" s="116" t="s">
        <v>292</v>
      </c>
      <c r="B193" s="117" t="s">
        <v>293</v>
      </c>
    </row>
    <row r="194" spans="1:2" ht="13.5">
      <c r="A194" s="120" t="s">
        <v>294</v>
      </c>
      <c r="B194" s="121" t="s">
        <v>293</v>
      </c>
    </row>
    <row r="195" spans="1:2" ht="13.5">
      <c r="A195" s="120" t="s">
        <v>295</v>
      </c>
      <c r="B195" s="121" t="s">
        <v>293</v>
      </c>
    </row>
    <row r="196" spans="1:2" ht="13.5">
      <c r="A196" s="120" t="s">
        <v>296</v>
      </c>
      <c r="B196" s="121" t="s">
        <v>293</v>
      </c>
    </row>
    <row r="197" spans="1:2" ht="13.5">
      <c r="A197" s="120" t="s">
        <v>297</v>
      </c>
      <c r="B197" s="121" t="s">
        <v>293</v>
      </c>
    </row>
    <row r="198" spans="1:2" ht="13.5">
      <c r="A198" s="120" t="s">
        <v>298</v>
      </c>
      <c r="B198" s="121" t="s">
        <v>293</v>
      </c>
    </row>
    <row r="199" spans="1:2" ht="13.5">
      <c r="A199" s="120" t="s">
        <v>299</v>
      </c>
      <c r="B199" s="121" t="s">
        <v>293</v>
      </c>
    </row>
    <row r="200" spans="1:2" ht="13.5">
      <c r="A200" s="120" t="s">
        <v>300</v>
      </c>
      <c r="B200" s="121" t="s">
        <v>293</v>
      </c>
    </row>
    <row r="201" spans="1:2" ht="13.5">
      <c r="A201" s="120" t="s">
        <v>301</v>
      </c>
      <c r="B201" s="121" t="s">
        <v>293</v>
      </c>
    </row>
    <row r="202" spans="1:2" ht="13.5">
      <c r="A202" s="120" t="s">
        <v>302</v>
      </c>
      <c r="B202" s="121" t="s">
        <v>293</v>
      </c>
    </row>
    <row r="203" spans="1:2" ht="13.5">
      <c r="A203" s="120" t="s">
        <v>303</v>
      </c>
      <c r="B203" s="121" t="s">
        <v>293</v>
      </c>
    </row>
    <row r="204" spans="1:2" ht="13.5">
      <c r="A204" s="120" t="s">
        <v>304</v>
      </c>
      <c r="B204" s="121" t="s">
        <v>293</v>
      </c>
    </row>
    <row r="205" spans="1:2" ht="13.5">
      <c r="A205" s="120" t="s">
        <v>305</v>
      </c>
      <c r="B205" s="121" t="s">
        <v>293</v>
      </c>
    </row>
    <row r="206" spans="1:2" ht="13.5">
      <c r="A206" s="120" t="s">
        <v>306</v>
      </c>
      <c r="B206" s="121" t="s">
        <v>293</v>
      </c>
    </row>
    <row r="207" spans="1:2" ht="13.5">
      <c r="A207" s="123" t="s">
        <v>307</v>
      </c>
      <c r="B207" s="124" t="s">
        <v>293</v>
      </c>
    </row>
    <row r="208" spans="1:2" ht="13.5">
      <c r="A208" s="116" t="s">
        <v>308</v>
      </c>
      <c r="B208" s="117" t="s">
        <v>309</v>
      </c>
    </row>
    <row r="209" spans="1:2" ht="13.5">
      <c r="A209" s="120" t="s">
        <v>310</v>
      </c>
      <c r="B209" s="121" t="s">
        <v>309</v>
      </c>
    </row>
    <row r="210" spans="1:2" ht="13.5">
      <c r="A210" s="120" t="s">
        <v>311</v>
      </c>
      <c r="B210" s="121" t="s">
        <v>309</v>
      </c>
    </row>
    <row r="211" spans="1:2" ht="13.5">
      <c r="A211" s="120" t="s">
        <v>312</v>
      </c>
      <c r="B211" s="121" t="s">
        <v>309</v>
      </c>
    </row>
    <row r="212" spans="1:2" ht="13.5">
      <c r="A212" s="123" t="s">
        <v>313</v>
      </c>
      <c r="B212" s="124" t="s">
        <v>309</v>
      </c>
    </row>
  </sheetData>
  <autoFilter ref="A3:B212"/>
  <mergeCells count="2">
    <mergeCell ref="A1:B1"/>
    <mergeCell ref="A2:B2"/>
  </mergeCells>
  <phoneticPr fontId="22" type="noConversion"/>
  <hyperlinks>
    <hyperlink ref="A1:B1" location="填表说明!A1" display="返回主表"/>
    <hyperlink ref="A2:B2" location="在建项目统计表!A1" display="返回在建项目统计表"/>
  </hyperlinks>
  <pageMargins left="0.69791666666666696" right="0.697916666666666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M37" sqref="M37"/>
    </sheetView>
  </sheetViews>
  <sheetFormatPr defaultColWidth="9" defaultRowHeight="14.25"/>
  <cols>
    <col min="1" max="1" width="3.75" customWidth="1"/>
    <col min="2" max="2" width="31.625" customWidth="1"/>
  </cols>
  <sheetData>
    <row r="1" spans="1:7">
      <c r="A1" s="306" t="s">
        <v>16</v>
      </c>
      <c r="B1" s="306"/>
      <c r="C1" s="306"/>
      <c r="D1" s="306"/>
      <c r="E1" s="306"/>
      <c r="F1" s="306"/>
      <c r="G1" s="306"/>
    </row>
    <row r="2" spans="1:7" ht="22.5">
      <c r="A2" s="52" t="s">
        <v>31</v>
      </c>
      <c r="B2" s="52" t="s">
        <v>32</v>
      </c>
      <c r="C2" s="52" t="s">
        <v>33</v>
      </c>
      <c r="D2" s="99" t="s">
        <v>314</v>
      </c>
      <c r="E2" s="52" t="s">
        <v>35</v>
      </c>
      <c r="F2" s="100" t="s">
        <v>315</v>
      </c>
      <c r="G2" s="101" t="s">
        <v>37</v>
      </c>
    </row>
    <row r="3" spans="1:7">
      <c r="A3" s="52">
        <v>1</v>
      </c>
      <c r="B3" s="102" t="s">
        <v>316</v>
      </c>
      <c r="C3" s="52" t="s">
        <v>243</v>
      </c>
      <c r="D3" s="103">
        <v>59333</v>
      </c>
      <c r="E3" s="52" t="s">
        <v>317</v>
      </c>
      <c r="F3" s="104">
        <v>30</v>
      </c>
      <c r="G3" s="105">
        <v>39777</v>
      </c>
    </row>
    <row r="4" spans="1:7">
      <c r="A4" s="52">
        <v>2</v>
      </c>
      <c r="B4" s="102" t="s">
        <v>318</v>
      </c>
      <c r="C4" s="52" t="s">
        <v>243</v>
      </c>
      <c r="D4" s="103">
        <v>12054</v>
      </c>
      <c r="E4" s="52" t="s">
        <v>317</v>
      </c>
      <c r="F4" s="104">
        <v>36</v>
      </c>
      <c r="G4" s="105">
        <v>39639</v>
      </c>
    </row>
    <row r="5" spans="1:7">
      <c r="A5" s="52">
        <v>3</v>
      </c>
      <c r="B5" s="102" t="s">
        <v>319</v>
      </c>
      <c r="C5" s="52" t="s">
        <v>243</v>
      </c>
      <c r="D5" s="103">
        <v>20890</v>
      </c>
      <c r="E5" s="52" t="s">
        <v>317</v>
      </c>
      <c r="F5" s="104">
        <v>48</v>
      </c>
      <c r="G5" s="105">
        <v>39713</v>
      </c>
    </row>
    <row r="6" spans="1:7">
      <c r="A6" s="52">
        <v>4</v>
      </c>
      <c r="B6" s="102" t="s">
        <v>320</v>
      </c>
      <c r="C6" s="52" t="s">
        <v>243</v>
      </c>
      <c r="D6" s="103">
        <v>30847</v>
      </c>
      <c r="E6" s="52" t="s">
        <v>317</v>
      </c>
      <c r="F6" s="104">
        <v>40</v>
      </c>
      <c r="G6" s="105">
        <v>39639</v>
      </c>
    </row>
    <row r="7" spans="1:7">
      <c r="A7" s="52">
        <v>5</v>
      </c>
      <c r="B7" s="102" t="s">
        <v>321</v>
      </c>
      <c r="C7" s="52" t="s">
        <v>243</v>
      </c>
      <c r="D7" s="103">
        <v>106846.304135461</v>
      </c>
      <c r="E7" s="52" t="s">
        <v>317</v>
      </c>
      <c r="F7" s="104">
        <v>60</v>
      </c>
      <c r="G7" s="105">
        <v>2008.12</v>
      </c>
    </row>
    <row r="8" spans="1:7">
      <c r="A8" s="52">
        <v>6</v>
      </c>
      <c r="B8" s="102" t="s">
        <v>322</v>
      </c>
      <c r="C8" s="52" t="s">
        <v>121</v>
      </c>
      <c r="D8" s="103">
        <v>3821</v>
      </c>
      <c r="E8" s="52" t="s">
        <v>317</v>
      </c>
      <c r="F8" s="104">
        <v>7</v>
      </c>
      <c r="G8" s="105">
        <v>40995</v>
      </c>
    </row>
    <row r="9" spans="1:7">
      <c r="A9" s="52">
        <v>7</v>
      </c>
      <c r="B9" s="102" t="s">
        <v>323</v>
      </c>
      <c r="C9" s="52" t="s">
        <v>307</v>
      </c>
      <c r="D9" s="103">
        <v>20660</v>
      </c>
      <c r="E9" s="52" t="s">
        <v>317</v>
      </c>
      <c r="F9" s="104">
        <v>27</v>
      </c>
      <c r="G9" s="105"/>
    </row>
    <row r="10" spans="1:7">
      <c r="A10" s="52">
        <v>8</v>
      </c>
      <c r="B10" s="102" t="s">
        <v>324</v>
      </c>
      <c r="C10" s="52" t="s">
        <v>207</v>
      </c>
      <c r="D10" s="103">
        <v>7470</v>
      </c>
      <c r="E10" s="52" t="s">
        <v>317</v>
      </c>
      <c r="F10" s="106" t="s">
        <v>325</v>
      </c>
      <c r="G10" s="107" t="s">
        <v>325</v>
      </c>
    </row>
    <row r="11" spans="1:7">
      <c r="A11" s="52">
        <v>9</v>
      </c>
      <c r="B11" s="102" t="s">
        <v>326</v>
      </c>
      <c r="C11" s="52" t="s">
        <v>261</v>
      </c>
      <c r="D11" s="103">
        <v>3105.66</v>
      </c>
      <c r="E11" s="52" t="s">
        <v>317</v>
      </c>
      <c r="F11" s="104">
        <v>38</v>
      </c>
      <c r="G11" s="105">
        <v>40039</v>
      </c>
    </row>
    <row r="12" spans="1:7">
      <c r="A12" s="52">
        <v>10</v>
      </c>
      <c r="B12" s="102" t="s">
        <v>327</v>
      </c>
      <c r="C12" s="52" t="s">
        <v>261</v>
      </c>
      <c r="D12" s="103">
        <v>5094.3500000000004</v>
      </c>
      <c r="E12" s="52" t="s">
        <v>317</v>
      </c>
      <c r="F12" s="104">
        <v>30</v>
      </c>
      <c r="G12" s="105">
        <v>40367</v>
      </c>
    </row>
    <row r="13" spans="1:7">
      <c r="A13" s="52">
        <v>11</v>
      </c>
      <c r="B13" s="102" t="s">
        <v>328</v>
      </c>
      <c r="C13" s="52" t="s">
        <v>261</v>
      </c>
      <c r="D13" s="103">
        <v>4908.41</v>
      </c>
      <c r="E13" s="52" t="s">
        <v>317</v>
      </c>
      <c r="F13" s="104">
        <v>27</v>
      </c>
      <c r="G13" s="105">
        <v>40577</v>
      </c>
    </row>
    <row r="14" spans="1:7">
      <c r="A14" s="52">
        <v>12</v>
      </c>
      <c r="B14" s="102" t="s">
        <v>329</v>
      </c>
      <c r="C14" s="52" t="s">
        <v>261</v>
      </c>
      <c r="D14" s="103">
        <v>3975.6</v>
      </c>
      <c r="E14" s="52" t="s">
        <v>317</v>
      </c>
      <c r="F14" s="104">
        <v>24</v>
      </c>
      <c r="G14" s="105">
        <v>40568</v>
      </c>
    </row>
    <row r="15" spans="1:7">
      <c r="A15" s="52">
        <v>13</v>
      </c>
      <c r="B15" s="102" t="s">
        <v>330</v>
      </c>
      <c r="C15" s="52" t="s">
        <v>261</v>
      </c>
      <c r="D15" s="103">
        <v>4610.6499999999996</v>
      </c>
      <c r="E15" s="52" t="s">
        <v>317</v>
      </c>
      <c r="F15" s="104">
        <v>27</v>
      </c>
      <c r="G15" s="105">
        <v>40617</v>
      </c>
    </row>
    <row r="16" spans="1:7">
      <c r="A16" s="52">
        <v>14</v>
      </c>
      <c r="B16" s="102" t="s">
        <v>331</v>
      </c>
      <c r="C16" s="52" t="s">
        <v>188</v>
      </c>
      <c r="D16" s="103">
        <v>3245.91</v>
      </c>
      <c r="E16" s="52" t="s">
        <v>317</v>
      </c>
      <c r="F16" s="104">
        <v>22</v>
      </c>
      <c r="G16" s="105">
        <v>40696</v>
      </c>
    </row>
    <row r="17" spans="1:7">
      <c r="A17" s="108">
        <v>15</v>
      </c>
      <c r="B17" s="109" t="s">
        <v>332</v>
      </c>
      <c r="C17" s="108" t="s">
        <v>84</v>
      </c>
      <c r="D17" s="110">
        <v>62334</v>
      </c>
      <c r="E17" s="52" t="s">
        <v>317</v>
      </c>
      <c r="F17" s="104">
        <v>48</v>
      </c>
      <c r="G17" s="105">
        <v>40289</v>
      </c>
    </row>
    <row r="18" spans="1:7">
      <c r="A18" s="108">
        <v>16</v>
      </c>
      <c r="B18" s="109" t="s">
        <v>333</v>
      </c>
      <c r="C18" s="108" t="s">
        <v>84</v>
      </c>
      <c r="D18" s="110">
        <v>6000</v>
      </c>
      <c r="E18" s="52" t="s">
        <v>317</v>
      </c>
      <c r="F18" s="104">
        <v>30</v>
      </c>
      <c r="G18" s="105">
        <v>40949</v>
      </c>
    </row>
    <row r="19" spans="1:7">
      <c r="A19" s="108">
        <v>17</v>
      </c>
      <c r="B19" s="109" t="s">
        <v>93</v>
      </c>
      <c r="C19" s="108" t="s">
        <v>84</v>
      </c>
      <c r="D19" s="110">
        <v>29129.5</v>
      </c>
      <c r="E19" s="52" t="s">
        <v>317</v>
      </c>
      <c r="F19" s="104">
        <v>33</v>
      </c>
      <c r="G19" s="105">
        <v>41696</v>
      </c>
    </row>
    <row r="20" spans="1:7" ht="22.5">
      <c r="A20" s="108">
        <v>18</v>
      </c>
      <c r="B20" s="111" t="s">
        <v>83</v>
      </c>
      <c r="C20" s="108" t="s">
        <v>84</v>
      </c>
      <c r="D20" s="110">
        <v>12596.18</v>
      </c>
      <c r="E20" s="52" t="s">
        <v>317</v>
      </c>
      <c r="F20" s="104">
        <v>30</v>
      </c>
      <c r="G20" s="105">
        <v>41286</v>
      </c>
    </row>
    <row r="21" spans="1:7" ht="22.5">
      <c r="A21" s="108">
        <v>19</v>
      </c>
      <c r="B21" s="111" t="s">
        <v>94</v>
      </c>
      <c r="C21" s="108" t="s">
        <v>84</v>
      </c>
      <c r="D21" s="110">
        <v>22500</v>
      </c>
      <c r="E21" s="52" t="s">
        <v>317</v>
      </c>
      <c r="F21" s="104">
        <v>36</v>
      </c>
      <c r="G21" s="105">
        <v>41892</v>
      </c>
    </row>
    <row r="22" spans="1:7" ht="22.5">
      <c r="A22" s="108">
        <v>20</v>
      </c>
      <c r="B22" s="111" t="s">
        <v>90</v>
      </c>
      <c r="C22" s="108" t="s">
        <v>84</v>
      </c>
      <c r="D22" s="110">
        <v>181627.2</v>
      </c>
      <c r="E22" s="52" t="s">
        <v>317</v>
      </c>
      <c r="F22" s="104">
        <v>42</v>
      </c>
      <c r="G22" s="105">
        <v>41999</v>
      </c>
    </row>
    <row r="23" spans="1:7">
      <c r="A23" s="108">
        <v>21</v>
      </c>
      <c r="B23" s="111" t="s">
        <v>88</v>
      </c>
      <c r="C23" s="108" t="s">
        <v>84</v>
      </c>
      <c r="D23" s="110">
        <v>657.9</v>
      </c>
      <c r="E23" s="52" t="s">
        <v>317</v>
      </c>
      <c r="F23" s="104">
        <v>19</v>
      </c>
      <c r="G23" s="105">
        <v>41775</v>
      </c>
    </row>
    <row r="24" spans="1:7" ht="22.5">
      <c r="A24" s="108">
        <v>22</v>
      </c>
      <c r="B24" s="111" t="s">
        <v>86</v>
      </c>
      <c r="C24" s="108" t="s">
        <v>84</v>
      </c>
      <c r="D24" s="110">
        <v>7666.67</v>
      </c>
      <c r="E24" s="52" t="s">
        <v>317</v>
      </c>
      <c r="F24" s="104">
        <v>36</v>
      </c>
      <c r="G24" s="105">
        <v>41991</v>
      </c>
    </row>
    <row r="25" spans="1:7">
      <c r="A25" s="108">
        <v>23</v>
      </c>
      <c r="B25" s="111" t="s">
        <v>87</v>
      </c>
      <c r="C25" s="108" t="s">
        <v>84</v>
      </c>
      <c r="D25" s="103">
        <v>5792</v>
      </c>
      <c r="E25" s="52" t="s">
        <v>317</v>
      </c>
      <c r="F25" s="104">
        <v>36</v>
      </c>
      <c r="G25" s="105">
        <v>42000</v>
      </c>
    </row>
    <row r="26" spans="1:7" ht="26.25" customHeight="1">
      <c r="A26" s="108">
        <v>24</v>
      </c>
      <c r="B26" s="111" t="s">
        <v>59</v>
      </c>
      <c r="C26" s="108" t="s">
        <v>60</v>
      </c>
      <c r="D26" s="103">
        <f>7588.89+790.26</f>
        <v>8379.15</v>
      </c>
      <c r="E26" s="52" t="s">
        <v>317</v>
      </c>
      <c r="F26" s="104">
        <v>62</v>
      </c>
      <c r="G26" s="105">
        <v>40211</v>
      </c>
    </row>
    <row r="27" spans="1:7" ht="22.5">
      <c r="A27" s="108">
        <v>25</v>
      </c>
      <c r="B27" s="111" t="s">
        <v>62</v>
      </c>
      <c r="C27" s="108" t="s">
        <v>60</v>
      </c>
      <c r="D27" s="103">
        <v>7349.39</v>
      </c>
      <c r="E27" s="52" t="s">
        <v>317</v>
      </c>
      <c r="F27" s="104">
        <v>36</v>
      </c>
      <c r="G27" s="105">
        <v>41761</v>
      </c>
    </row>
    <row r="28" spans="1:7" ht="22.5">
      <c r="A28" s="108">
        <v>26</v>
      </c>
      <c r="B28" s="111" t="s">
        <v>63</v>
      </c>
      <c r="C28" s="108" t="s">
        <v>60</v>
      </c>
      <c r="D28" s="103">
        <v>8106</v>
      </c>
      <c r="E28" s="52" t="s">
        <v>317</v>
      </c>
      <c r="F28" s="104">
        <v>36</v>
      </c>
      <c r="G28" s="105">
        <v>42005</v>
      </c>
    </row>
    <row r="29" spans="1:7" ht="22.5">
      <c r="A29" s="108">
        <v>27</v>
      </c>
      <c r="B29" s="111" t="s">
        <v>334</v>
      </c>
      <c r="C29" s="108" t="s">
        <v>70</v>
      </c>
      <c r="D29" s="103">
        <v>5894.47</v>
      </c>
      <c r="E29" s="52" t="s">
        <v>317</v>
      </c>
      <c r="F29" s="104">
        <v>36</v>
      </c>
      <c r="G29" s="105">
        <v>40603</v>
      </c>
    </row>
    <row r="30" spans="1:7" ht="22.5">
      <c r="A30" s="108">
        <v>28</v>
      </c>
      <c r="B30" s="111" t="s">
        <v>335</v>
      </c>
      <c r="C30" s="108" t="s">
        <v>70</v>
      </c>
      <c r="D30" s="103">
        <v>8823.2199999999993</v>
      </c>
      <c r="E30" s="52" t="s">
        <v>317</v>
      </c>
      <c r="F30" s="104">
        <v>47</v>
      </c>
      <c r="G30" s="105">
        <v>40725</v>
      </c>
    </row>
    <row r="31" spans="1:7" ht="22.5">
      <c r="A31" s="108">
        <v>29</v>
      </c>
      <c r="B31" s="111" t="s">
        <v>69</v>
      </c>
      <c r="C31" s="108" t="s">
        <v>70</v>
      </c>
      <c r="D31" s="103">
        <v>47600</v>
      </c>
      <c r="E31" s="52" t="s">
        <v>317</v>
      </c>
      <c r="F31" s="106">
        <v>60</v>
      </c>
      <c r="G31" s="105">
        <v>41064</v>
      </c>
    </row>
    <row r="32" spans="1:7">
      <c r="A32" s="108">
        <v>30</v>
      </c>
      <c r="B32" s="111" t="s">
        <v>336</v>
      </c>
      <c r="C32" s="108" t="s">
        <v>70</v>
      </c>
      <c r="D32" s="103">
        <v>332</v>
      </c>
      <c r="E32" s="52" t="s">
        <v>317</v>
      </c>
      <c r="F32" s="104">
        <v>18</v>
      </c>
      <c r="G32" s="105">
        <v>41667</v>
      </c>
    </row>
    <row r="33" spans="1:7" ht="22.5">
      <c r="A33" s="52">
        <v>31</v>
      </c>
      <c r="B33" s="111" t="s">
        <v>73</v>
      </c>
      <c r="C33" s="108" t="s">
        <v>70</v>
      </c>
      <c r="D33" s="103">
        <v>2405.67</v>
      </c>
      <c r="E33" s="52" t="s">
        <v>317</v>
      </c>
      <c r="F33" s="104">
        <v>24</v>
      </c>
      <c r="G33" s="105">
        <v>41765</v>
      </c>
    </row>
    <row r="34" spans="1:7" ht="22.5">
      <c r="A34" s="52">
        <v>32</v>
      </c>
      <c r="B34" s="111" t="s">
        <v>74</v>
      </c>
      <c r="C34" s="108" t="s">
        <v>70</v>
      </c>
      <c r="D34" s="103">
        <v>2193.6</v>
      </c>
      <c r="E34" s="52" t="s">
        <v>317</v>
      </c>
      <c r="F34" s="104">
        <v>24</v>
      </c>
      <c r="G34" s="105">
        <v>41764</v>
      </c>
    </row>
    <row r="35" spans="1:7">
      <c r="A35" s="52">
        <v>33</v>
      </c>
      <c r="B35" s="111" t="s">
        <v>337</v>
      </c>
      <c r="C35" s="108" t="s">
        <v>70</v>
      </c>
      <c r="D35" s="103">
        <v>2071.6</v>
      </c>
      <c r="E35" s="52" t="s">
        <v>317</v>
      </c>
      <c r="F35" s="104">
        <v>12</v>
      </c>
      <c r="G35" s="105">
        <v>41859</v>
      </c>
    </row>
    <row r="36" spans="1:7">
      <c r="A36" s="52">
        <v>34</v>
      </c>
      <c r="B36" s="111" t="s">
        <v>338</v>
      </c>
      <c r="C36" s="108" t="s">
        <v>79</v>
      </c>
      <c r="D36" s="103">
        <v>5634</v>
      </c>
      <c r="E36" s="52" t="s">
        <v>317</v>
      </c>
      <c r="F36" s="104">
        <v>36</v>
      </c>
      <c r="G36" s="105">
        <v>40848</v>
      </c>
    </row>
    <row r="37" spans="1:7" ht="22.5">
      <c r="A37" s="52">
        <v>35</v>
      </c>
      <c r="B37" s="111" t="s">
        <v>78</v>
      </c>
      <c r="C37" s="108" t="s">
        <v>79</v>
      </c>
      <c r="D37" s="103">
        <v>2065.54</v>
      </c>
      <c r="E37" s="52" t="s">
        <v>317</v>
      </c>
      <c r="F37" s="104">
        <v>14</v>
      </c>
      <c r="G37" s="105">
        <v>41737</v>
      </c>
    </row>
    <row r="38" spans="1:7">
      <c r="A38" s="52">
        <v>36</v>
      </c>
      <c r="B38" s="102" t="s">
        <v>339</v>
      </c>
      <c r="C38" s="108" t="s">
        <v>225</v>
      </c>
      <c r="D38" s="103">
        <v>2485</v>
      </c>
      <c r="E38" s="52" t="s">
        <v>317</v>
      </c>
      <c r="F38" s="104">
        <v>6</v>
      </c>
      <c r="G38" s="105">
        <v>40850</v>
      </c>
    </row>
    <row r="39" spans="1:7">
      <c r="A39" s="52">
        <v>37</v>
      </c>
      <c r="B39" s="102" t="s">
        <v>340</v>
      </c>
      <c r="C39" s="108" t="s">
        <v>225</v>
      </c>
      <c r="D39" s="103">
        <v>11802</v>
      </c>
      <c r="E39" s="52" t="s">
        <v>317</v>
      </c>
      <c r="F39" s="104">
        <v>14</v>
      </c>
      <c r="G39" s="105">
        <v>40829</v>
      </c>
    </row>
    <row r="40" spans="1:7">
      <c r="A40" s="52">
        <v>38</v>
      </c>
      <c r="B40" s="102" t="s">
        <v>341</v>
      </c>
      <c r="C40" s="52" t="s">
        <v>225</v>
      </c>
      <c r="D40" s="103">
        <v>1501</v>
      </c>
      <c r="E40" s="52" t="s">
        <v>317</v>
      </c>
      <c r="F40" s="104">
        <f>256/30</f>
        <v>8.5333333333333332</v>
      </c>
      <c r="G40" s="105">
        <v>40948</v>
      </c>
    </row>
    <row r="41" spans="1:7" ht="26.25" customHeight="1">
      <c r="A41" s="52">
        <v>39</v>
      </c>
      <c r="B41" s="112" t="s">
        <v>342</v>
      </c>
      <c r="C41" s="52" t="s">
        <v>188</v>
      </c>
      <c r="D41" s="103">
        <v>175.18</v>
      </c>
      <c r="E41" s="52" t="s">
        <v>317</v>
      </c>
      <c r="F41" s="104">
        <v>14</v>
      </c>
      <c r="G41" s="105">
        <v>40664</v>
      </c>
    </row>
    <row r="42" spans="1:7">
      <c r="A42" s="52"/>
      <c r="B42" s="102"/>
      <c r="C42" s="52"/>
      <c r="D42" s="103"/>
      <c r="E42" s="52"/>
      <c r="F42" s="104"/>
      <c r="G42" s="105"/>
    </row>
    <row r="43" spans="1:7">
      <c r="A43" s="52"/>
      <c r="B43" s="113"/>
      <c r="C43" s="113"/>
      <c r="D43" s="103"/>
      <c r="E43" s="52"/>
      <c r="F43" s="104"/>
      <c r="G43" s="113"/>
    </row>
    <row r="44" spans="1:7">
      <c r="A44" s="113"/>
      <c r="B44" s="113"/>
      <c r="C44" s="113"/>
      <c r="D44" s="113"/>
      <c r="E44" s="113"/>
      <c r="F44" s="113"/>
      <c r="G44" s="113"/>
    </row>
    <row r="45" spans="1:7">
      <c r="A45" s="113"/>
      <c r="B45" s="113"/>
      <c r="C45" s="113"/>
      <c r="D45" s="113"/>
      <c r="E45" s="113"/>
      <c r="F45" s="113"/>
      <c r="G45" s="113"/>
    </row>
    <row r="46" spans="1:7">
      <c r="A46" s="113"/>
      <c r="B46" s="113"/>
      <c r="C46" s="113"/>
      <c r="D46" s="113"/>
      <c r="E46" s="113"/>
      <c r="F46" s="113"/>
      <c r="G46" s="113"/>
    </row>
    <row r="47" spans="1:7">
      <c r="A47" s="113"/>
      <c r="B47" s="113"/>
      <c r="C47" s="113"/>
      <c r="D47" s="113"/>
      <c r="E47" s="113"/>
      <c r="F47" s="113"/>
      <c r="G47" s="113"/>
    </row>
    <row r="48" spans="1:7">
      <c r="A48" s="113"/>
      <c r="B48" s="113"/>
      <c r="C48" s="113"/>
      <c r="D48" s="113"/>
      <c r="E48" s="113"/>
      <c r="F48" s="113"/>
      <c r="G48" s="113"/>
    </row>
    <row r="49" spans="1:7">
      <c r="A49" s="113"/>
      <c r="B49" s="113"/>
      <c r="C49" s="113"/>
      <c r="D49" s="113"/>
      <c r="E49" s="113"/>
      <c r="F49" s="113"/>
      <c r="G49" s="113"/>
    </row>
    <row r="50" spans="1:7">
      <c r="A50" s="113"/>
      <c r="B50" s="113"/>
      <c r="C50" s="113"/>
      <c r="D50" s="113"/>
      <c r="E50" s="113"/>
      <c r="F50" s="113"/>
      <c r="G50" s="113"/>
    </row>
    <row r="51" spans="1:7">
      <c r="A51" s="113"/>
      <c r="B51" s="113"/>
      <c r="C51" s="113"/>
      <c r="D51" s="113"/>
      <c r="E51" s="113"/>
      <c r="F51" s="113"/>
      <c r="G51" s="113"/>
    </row>
    <row r="52" spans="1:7">
      <c r="A52" s="113"/>
      <c r="B52" s="113"/>
      <c r="C52" s="113"/>
      <c r="D52" s="113"/>
      <c r="E52" s="113"/>
      <c r="F52" s="113"/>
      <c r="G52" s="113"/>
    </row>
    <row r="53" spans="1:7">
      <c r="A53" s="113"/>
      <c r="B53" s="113"/>
      <c r="C53" s="113"/>
      <c r="D53" s="113"/>
      <c r="E53" s="113"/>
      <c r="F53" s="113"/>
      <c r="G53" s="113"/>
    </row>
  </sheetData>
  <mergeCells count="1">
    <mergeCell ref="A1:G1"/>
  </mergeCells>
  <phoneticPr fontId="22" type="noConversion"/>
  <hyperlinks>
    <hyperlink ref="A1:G1" location="填表说明!A1" display="返回主表"/>
  </hyperlinks>
  <pageMargins left="0.69791666666666696" right="0.697916666666666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AD57"/>
  <sheetViews>
    <sheetView workbookViewId="0">
      <selection activeCell="J42" sqref="J42:P57"/>
    </sheetView>
  </sheetViews>
  <sheetFormatPr defaultColWidth="9" defaultRowHeight="14.25"/>
  <cols>
    <col min="1" max="1" width="4.75" customWidth="1"/>
    <col min="2" max="2" width="17.875" customWidth="1"/>
    <col min="3" max="3" width="10.25" customWidth="1"/>
    <col min="4" max="5" width="14" customWidth="1"/>
    <col min="6" max="6" width="10.625" customWidth="1"/>
    <col min="7" max="7" width="10.25" customWidth="1"/>
    <col min="8" max="8" width="13.375" style="2"/>
    <col min="9" max="9" width="8.625" style="5" customWidth="1"/>
    <col min="10" max="10" width="12.25" style="2" customWidth="1"/>
    <col min="11" max="11" width="12.75" style="4"/>
    <col min="12" max="12" width="13.625" style="2" customWidth="1"/>
    <col min="13" max="13" width="11.625" style="4" customWidth="1"/>
    <col min="14" max="15" width="10.875" style="2" customWidth="1"/>
    <col min="16" max="16" width="12.75" style="4" customWidth="1"/>
    <col min="17" max="17" width="12.75" style="4"/>
    <col min="18" max="18" width="12.5" style="2" customWidth="1"/>
    <col min="19" max="19" width="9" style="2"/>
    <col min="20" max="20" width="7.75" style="2" customWidth="1"/>
    <col min="21" max="21" width="12.625" style="2" customWidth="1"/>
    <col min="22" max="30" width="9" style="2"/>
  </cols>
  <sheetData>
    <row r="1" spans="1:20" ht="14.25" customHeight="1">
      <c r="A1" s="80" t="s">
        <v>31</v>
      </c>
      <c r="B1" s="80" t="s">
        <v>32</v>
      </c>
      <c r="C1" s="81" t="s">
        <v>33</v>
      </c>
      <c r="D1" s="82" t="s">
        <v>343</v>
      </c>
      <c r="E1" s="80" t="s">
        <v>35</v>
      </c>
      <c r="F1" s="82" t="s">
        <v>344</v>
      </c>
      <c r="G1" s="80" t="s">
        <v>37</v>
      </c>
      <c r="H1" s="83" t="s">
        <v>345</v>
      </c>
      <c r="I1" s="88"/>
      <c r="J1" s="89"/>
      <c r="K1" s="90"/>
      <c r="L1" s="89"/>
      <c r="M1" s="90"/>
      <c r="N1" s="91"/>
      <c r="O1" s="35"/>
      <c r="P1" s="92" t="s">
        <v>346</v>
      </c>
      <c r="Q1" s="95"/>
      <c r="R1" s="96"/>
      <c r="S1" s="97" t="s">
        <v>40</v>
      </c>
    </row>
    <row r="2" spans="1:20" s="1" customFormat="1" ht="33" hidden="1" customHeight="1">
      <c r="A2" s="84"/>
      <c r="B2" s="84"/>
      <c r="C2" s="85"/>
      <c r="D2" s="84"/>
      <c r="E2" s="84"/>
      <c r="F2" s="84"/>
      <c r="G2" s="84"/>
      <c r="H2" s="6" t="s">
        <v>22</v>
      </c>
      <c r="I2" s="36" t="s">
        <v>41</v>
      </c>
      <c r="J2" s="37" t="s">
        <v>42</v>
      </c>
      <c r="K2" s="6" t="s">
        <v>43</v>
      </c>
      <c r="L2" s="37" t="s">
        <v>44</v>
      </c>
      <c r="M2" s="6" t="s">
        <v>45</v>
      </c>
      <c r="N2" s="38" t="s">
        <v>46</v>
      </c>
      <c r="O2" s="39"/>
      <c r="P2" s="69" t="s">
        <v>47</v>
      </c>
      <c r="Q2" s="69" t="s">
        <v>48</v>
      </c>
      <c r="R2" s="40" t="s">
        <v>49</v>
      </c>
      <c r="S2" s="98"/>
    </row>
    <row r="3" spans="1:20" hidden="1">
      <c r="A3" s="7"/>
      <c r="B3" s="8"/>
      <c r="C3" s="8"/>
      <c r="D3" s="8"/>
      <c r="E3" s="8"/>
      <c r="F3" s="9"/>
      <c r="G3" s="10"/>
      <c r="H3" s="11"/>
      <c r="I3" s="41"/>
      <c r="J3" s="14">
        <v>0</v>
      </c>
      <c r="K3" s="11"/>
      <c r="L3" s="8"/>
      <c r="M3" s="11"/>
      <c r="N3" s="8"/>
      <c r="O3" s="11"/>
      <c r="P3" s="71"/>
      <c r="Q3" s="71"/>
      <c r="R3" s="43"/>
      <c r="S3" s="43"/>
    </row>
    <row r="4" spans="1:20" ht="36">
      <c r="A4" s="7">
        <v>1</v>
      </c>
      <c r="B4" s="12" t="s">
        <v>347</v>
      </c>
      <c r="C4" s="13" t="s">
        <v>84</v>
      </c>
      <c r="D4" s="14">
        <v>6147.8</v>
      </c>
      <c r="E4" s="13" t="s">
        <v>61</v>
      </c>
      <c r="F4" s="13">
        <v>59</v>
      </c>
      <c r="G4" s="15">
        <v>39476</v>
      </c>
      <c r="H4" s="16">
        <v>0</v>
      </c>
      <c r="I4" s="41">
        <v>0</v>
      </c>
      <c r="J4" s="14">
        <v>0</v>
      </c>
      <c r="K4" s="20">
        <v>788.67</v>
      </c>
      <c r="L4" s="14">
        <v>179.43</v>
      </c>
      <c r="M4" s="20">
        <v>927.41</v>
      </c>
      <c r="N4" s="14">
        <v>9422.98</v>
      </c>
      <c r="O4" s="20">
        <v>0</v>
      </c>
      <c r="P4" s="72">
        <v>648.24</v>
      </c>
      <c r="Q4" s="72">
        <v>644.08000000000004</v>
      </c>
      <c r="R4" s="44">
        <v>663.13999999999896</v>
      </c>
      <c r="S4" s="58" t="s">
        <v>348</v>
      </c>
      <c r="T4" s="47"/>
    </row>
    <row r="5" spans="1:20">
      <c r="A5" s="7">
        <v>2</v>
      </c>
      <c r="B5" s="12" t="s">
        <v>349</v>
      </c>
      <c r="C5" s="13" t="s">
        <v>84</v>
      </c>
      <c r="D5" s="14">
        <v>61200</v>
      </c>
      <c r="E5" s="13" t="s">
        <v>61</v>
      </c>
      <c r="F5" s="13">
        <v>48</v>
      </c>
      <c r="G5" s="15">
        <v>40299</v>
      </c>
      <c r="H5" s="16">
        <v>992.92999999999904</v>
      </c>
      <c r="I5" s="41">
        <v>1500.68</v>
      </c>
      <c r="J5" s="14">
        <v>4500</v>
      </c>
      <c r="K5" s="20">
        <v>2193.2199999999998</v>
      </c>
      <c r="L5" s="14">
        <v>25000</v>
      </c>
      <c r="M5" s="20">
        <v>7112.85424338961</v>
      </c>
      <c r="N5" s="14">
        <v>57339.33</v>
      </c>
      <c r="O5" s="20">
        <v>-73.979999999999905</v>
      </c>
      <c r="P5" s="72">
        <v>-41.419999999999902</v>
      </c>
      <c r="Q5" s="72">
        <v>89.57</v>
      </c>
      <c r="R5" s="44">
        <v>4075.1800000000098</v>
      </c>
      <c r="S5" s="43"/>
      <c r="T5" s="47"/>
    </row>
    <row r="6" spans="1:20">
      <c r="A6" s="7">
        <v>3</v>
      </c>
      <c r="B6" s="12" t="s">
        <v>350</v>
      </c>
      <c r="C6" s="13" t="s">
        <v>84</v>
      </c>
      <c r="D6" s="14">
        <v>6000</v>
      </c>
      <c r="E6" s="13" t="s">
        <v>61</v>
      </c>
      <c r="F6" s="13">
        <v>30</v>
      </c>
      <c r="G6" s="15">
        <v>40949</v>
      </c>
      <c r="H6" s="16">
        <v>16.27</v>
      </c>
      <c r="I6" s="41">
        <v>188.83</v>
      </c>
      <c r="J6" s="14">
        <v>1909.62</v>
      </c>
      <c r="K6" s="20">
        <v>945.66</v>
      </c>
      <c r="L6" s="14">
        <v>2550.84</v>
      </c>
      <c r="M6" s="20">
        <v>2337.5700000000002</v>
      </c>
      <c r="N6" s="14">
        <v>3536.48</v>
      </c>
      <c r="O6" s="20">
        <v>-49.15</v>
      </c>
      <c r="P6" s="72">
        <v>0.40680799999981998</v>
      </c>
      <c r="Q6" s="72">
        <v>265.00700000000001</v>
      </c>
      <c r="R6" s="44">
        <v>528.54652999999996</v>
      </c>
      <c r="S6" s="43"/>
      <c r="T6" s="47"/>
    </row>
    <row r="7" spans="1:20" ht="20.25" customHeight="1">
      <c r="A7" s="7">
        <v>4</v>
      </c>
      <c r="B7" s="86" t="s">
        <v>351</v>
      </c>
      <c r="C7" s="13" t="s">
        <v>84</v>
      </c>
      <c r="D7" s="14">
        <v>10953.13</v>
      </c>
      <c r="E7" s="13" t="s">
        <v>61</v>
      </c>
      <c r="F7" s="13">
        <v>30</v>
      </c>
      <c r="G7" s="15">
        <v>41286</v>
      </c>
      <c r="H7" s="16">
        <v>0</v>
      </c>
      <c r="I7" s="41">
        <v>193.48</v>
      </c>
      <c r="J7" s="14"/>
      <c r="K7" s="20">
        <v>0</v>
      </c>
      <c r="L7" s="73">
        <v>2500</v>
      </c>
      <c r="M7" s="20">
        <v>0</v>
      </c>
      <c r="N7" s="14">
        <v>0</v>
      </c>
      <c r="O7" s="20">
        <v>0</v>
      </c>
      <c r="P7" s="72">
        <v>0</v>
      </c>
      <c r="Q7" s="72">
        <v>0</v>
      </c>
      <c r="R7" s="44">
        <v>0</v>
      </c>
      <c r="S7" s="56" t="s">
        <v>54</v>
      </c>
      <c r="T7" s="47"/>
    </row>
    <row r="8" spans="1:20">
      <c r="A8" s="7">
        <v>5</v>
      </c>
      <c r="B8" s="12" t="s">
        <v>352</v>
      </c>
      <c r="C8" s="17" t="s">
        <v>60</v>
      </c>
      <c r="D8" s="18">
        <v>6043.27</v>
      </c>
      <c r="E8" s="17" t="s">
        <v>61</v>
      </c>
      <c r="F8" s="17">
        <v>40</v>
      </c>
      <c r="G8" s="19">
        <v>40211</v>
      </c>
      <c r="H8" s="16">
        <v>41.430483401327599</v>
      </c>
      <c r="I8" s="41">
        <v>254.89</v>
      </c>
      <c r="J8" s="14">
        <v>510.41</v>
      </c>
      <c r="K8" s="20">
        <f>(220.8+243.1)+41.4304834013276</f>
        <v>505.33048340132757</v>
      </c>
      <c r="L8" s="14">
        <v>1303.52</v>
      </c>
      <c r="M8" s="20">
        <f>(194.47983193929+243.1)+41.4304834013276</f>
        <v>479.01031534061758</v>
      </c>
      <c r="N8" s="14">
        <v>4516.4773014941702</v>
      </c>
      <c r="O8" s="20">
        <v>4.5345518992874903</v>
      </c>
      <c r="P8" s="72">
        <v>295.40286761409999</v>
      </c>
      <c r="Q8" s="72">
        <v>379.78425516527699</v>
      </c>
      <c r="R8" s="44">
        <v>663.56978731882805</v>
      </c>
      <c r="S8" s="43"/>
      <c r="T8" s="47"/>
    </row>
    <row r="9" spans="1:20" ht="36">
      <c r="A9" s="7">
        <v>6</v>
      </c>
      <c r="B9" s="12" t="s">
        <v>353</v>
      </c>
      <c r="C9" s="17" t="s">
        <v>291</v>
      </c>
      <c r="D9" s="18">
        <v>4784</v>
      </c>
      <c r="E9" s="17" t="s">
        <v>61</v>
      </c>
      <c r="F9" s="17">
        <v>32</v>
      </c>
      <c r="G9" s="19">
        <v>40091</v>
      </c>
      <c r="H9" s="16">
        <v>0</v>
      </c>
      <c r="I9" s="42">
        <v>0</v>
      </c>
      <c r="J9" s="14">
        <v>0</v>
      </c>
      <c r="K9" s="20">
        <v>0</v>
      </c>
      <c r="L9" s="14">
        <v>464.36</v>
      </c>
      <c r="M9" s="20">
        <v>0</v>
      </c>
      <c r="N9" s="14">
        <v>4735.4259000000002</v>
      </c>
      <c r="O9" s="20">
        <v>-32.799999999999997</v>
      </c>
      <c r="P9" s="72">
        <v>-39.799999999999997</v>
      </c>
      <c r="Q9" s="72">
        <v>-47.6</v>
      </c>
      <c r="R9" s="44">
        <v>1087.8699999999999</v>
      </c>
      <c r="S9" s="56" t="s">
        <v>354</v>
      </c>
      <c r="T9" s="47"/>
    </row>
    <row r="10" spans="1:20">
      <c r="A10" s="7">
        <v>7</v>
      </c>
      <c r="B10" s="12" t="s">
        <v>355</v>
      </c>
      <c r="C10" s="17" t="s">
        <v>70</v>
      </c>
      <c r="D10" s="18">
        <v>5894.47</v>
      </c>
      <c r="E10" s="17" t="s">
        <v>61</v>
      </c>
      <c r="F10" s="17">
        <v>36</v>
      </c>
      <c r="G10" s="19">
        <v>40603</v>
      </c>
      <c r="H10" s="20">
        <v>580.94000000000005</v>
      </c>
      <c r="I10" s="41">
        <v>153.58000000000001</v>
      </c>
      <c r="J10" s="14">
        <v>453.36</v>
      </c>
      <c r="K10" s="20">
        <v>1161.8800000000001</v>
      </c>
      <c r="L10" s="14">
        <v>889.06</v>
      </c>
      <c r="M10" s="20">
        <v>1350.45</v>
      </c>
      <c r="N10" s="14">
        <v>6708.14</v>
      </c>
      <c r="O10" s="20">
        <v>158.27000000000001</v>
      </c>
      <c r="P10" s="72">
        <v>316.54000000000002</v>
      </c>
      <c r="Q10" s="72">
        <v>253.88</v>
      </c>
      <c r="R10" s="44">
        <v>2660.86</v>
      </c>
      <c r="S10" s="43"/>
      <c r="T10" s="47"/>
    </row>
    <row r="11" spans="1:20">
      <c r="A11" s="7">
        <v>8</v>
      </c>
      <c r="B11" s="12" t="s">
        <v>356</v>
      </c>
      <c r="C11" s="17" t="s">
        <v>70</v>
      </c>
      <c r="D11" s="18">
        <v>6667.36</v>
      </c>
      <c r="E11" s="17" t="s">
        <v>61</v>
      </c>
      <c r="F11" s="17">
        <v>36</v>
      </c>
      <c r="G11" s="19">
        <v>40725</v>
      </c>
      <c r="H11" s="16">
        <v>91.77</v>
      </c>
      <c r="I11" s="41">
        <v>152.22999999999999</v>
      </c>
      <c r="J11" s="14">
        <v>863.91</v>
      </c>
      <c r="K11" s="20">
        <v>183.54</v>
      </c>
      <c r="L11" s="14">
        <v>1660.94</v>
      </c>
      <c r="M11" s="20">
        <v>349.01</v>
      </c>
      <c r="N11" s="14">
        <v>3443.15</v>
      </c>
      <c r="O11" s="20">
        <v>3.66</v>
      </c>
      <c r="P11" s="72">
        <v>12.29</v>
      </c>
      <c r="Q11" s="72">
        <v>23.88</v>
      </c>
      <c r="R11" s="44">
        <v>50.84</v>
      </c>
      <c r="S11" s="43"/>
      <c r="T11" s="47"/>
    </row>
    <row r="12" spans="1:20">
      <c r="A12" s="7">
        <v>9</v>
      </c>
      <c r="B12" s="12" t="s">
        <v>357</v>
      </c>
      <c r="C12" s="17" t="s">
        <v>70</v>
      </c>
      <c r="D12" s="18">
        <v>47600</v>
      </c>
      <c r="E12" s="17" t="s">
        <v>61</v>
      </c>
      <c r="F12" s="17">
        <v>60</v>
      </c>
      <c r="G12" s="19">
        <v>41064</v>
      </c>
      <c r="H12" s="16">
        <v>290.57342199999999</v>
      </c>
      <c r="I12" s="41">
        <v>750.98</v>
      </c>
      <c r="J12" s="14">
        <v>2000</v>
      </c>
      <c r="K12" s="20">
        <v>477.99342200000001</v>
      </c>
      <c r="L12" s="14">
        <v>5392</v>
      </c>
      <c r="M12" s="20">
        <v>1309.8944280000001</v>
      </c>
      <c r="N12" s="14">
        <v>2501.0476779999999</v>
      </c>
      <c r="O12" s="20">
        <v>37.676871999999797</v>
      </c>
      <c r="P12" s="72">
        <v>61.976871999999801</v>
      </c>
      <c r="Q12" s="72">
        <v>169.84239700000001</v>
      </c>
      <c r="R12" s="44">
        <v>324.29193099999998</v>
      </c>
      <c r="S12" s="56"/>
      <c r="T12" s="47"/>
    </row>
    <row r="13" spans="1:20" ht="24" hidden="1">
      <c r="A13" s="7">
        <v>10</v>
      </c>
      <c r="B13" s="12" t="s">
        <v>358</v>
      </c>
      <c r="C13" s="17" t="s">
        <v>70</v>
      </c>
      <c r="D13" s="18">
        <v>7072.74</v>
      </c>
      <c r="E13" s="17" t="s">
        <v>359</v>
      </c>
      <c r="F13" s="17">
        <v>36</v>
      </c>
      <c r="G13" s="19">
        <v>41306</v>
      </c>
      <c r="H13" s="16">
        <v>0</v>
      </c>
      <c r="I13" s="41">
        <v>16</v>
      </c>
      <c r="J13" s="14"/>
      <c r="K13" s="20">
        <v>0</v>
      </c>
      <c r="L13" s="14"/>
      <c r="M13" s="20">
        <v>0</v>
      </c>
      <c r="N13" s="14">
        <v>0</v>
      </c>
      <c r="O13" s="20">
        <v>0</v>
      </c>
      <c r="P13" s="72">
        <v>0</v>
      </c>
      <c r="Q13" s="72">
        <v>0</v>
      </c>
      <c r="R13" s="44">
        <v>0</v>
      </c>
      <c r="S13" s="56" t="s">
        <v>54</v>
      </c>
      <c r="T13" s="47"/>
    </row>
    <row r="14" spans="1:20">
      <c r="A14" s="7">
        <v>11</v>
      </c>
      <c r="B14" s="12" t="s">
        <v>360</v>
      </c>
      <c r="C14" s="17" t="s">
        <v>79</v>
      </c>
      <c r="D14" s="18">
        <v>4734.4799999999996</v>
      </c>
      <c r="E14" s="17" t="s">
        <v>61</v>
      </c>
      <c r="F14" s="17">
        <v>36</v>
      </c>
      <c r="G14" s="19">
        <v>40848</v>
      </c>
      <c r="H14" s="16">
        <v>-47.393819000000001</v>
      </c>
      <c r="I14" s="41">
        <v>132.94</v>
      </c>
      <c r="J14" s="14">
        <v>600</v>
      </c>
      <c r="K14" s="20">
        <v>-46.733818999999997</v>
      </c>
      <c r="L14" s="14">
        <v>1840.78</v>
      </c>
      <c r="M14" s="20">
        <v>10.69528</v>
      </c>
      <c r="N14" s="14">
        <v>858.97528</v>
      </c>
      <c r="O14" s="20">
        <v>-63.471620999999999</v>
      </c>
      <c r="P14" s="72">
        <v>-67.521620999999996</v>
      </c>
      <c r="Q14" s="72">
        <v>-89.669964433840207</v>
      </c>
      <c r="R14" s="44">
        <v>-113.54063143384001</v>
      </c>
      <c r="S14" s="43"/>
      <c r="T14" s="47"/>
    </row>
    <row r="15" spans="1:20" hidden="1">
      <c r="A15" s="7">
        <v>12</v>
      </c>
      <c r="B15" s="12" t="s">
        <v>361</v>
      </c>
      <c r="C15" s="17" t="s">
        <v>60</v>
      </c>
      <c r="D15" s="18">
        <v>7662.41</v>
      </c>
      <c r="E15" s="17" t="s">
        <v>72</v>
      </c>
      <c r="F15" s="17">
        <v>50</v>
      </c>
      <c r="G15" s="19">
        <v>39643</v>
      </c>
      <c r="H15" s="16">
        <v>12.54</v>
      </c>
      <c r="I15" s="41">
        <v>125.55</v>
      </c>
      <c r="J15" s="14">
        <v>245.69</v>
      </c>
      <c r="K15" s="20">
        <v>28.2182943081316</v>
      </c>
      <c r="L15" s="14">
        <v>372.3</v>
      </c>
      <c r="M15" s="20">
        <v>309.43401098487101</v>
      </c>
      <c r="N15" s="14">
        <v>7889.4745814999196</v>
      </c>
      <c r="O15" s="20">
        <v>1.06</v>
      </c>
      <c r="P15" s="72">
        <v>2.39</v>
      </c>
      <c r="Q15" s="72">
        <v>165.08717731347801</v>
      </c>
      <c r="R15" s="44">
        <v>1182.43571471307</v>
      </c>
      <c r="S15" s="43"/>
      <c r="T15" s="47"/>
    </row>
    <row r="16" spans="1:20" hidden="1">
      <c r="A16" s="7">
        <v>13</v>
      </c>
      <c r="B16" s="12" t="s">
        <v>97</v>
      </c>
      <c r="C16" s="17" t="s">
        <v>98</v>
      </c>
      <c r="D16" s="18">
        <v>1926.4</v>
      </c>
      <c r="E16" s="17" t="s">
        <v>52</v>
      </c>
      <c r="F16" s="17">
        <v>12</v>
      </c>
      <c r="G16" s="19">
        <v>41487</v>
      </c>
      <c r="H16" s="16">
        <v>0</v>
      </c>
      <c r="I16" s="41">
        <v>0</v>
      </c>
      <c r="J16" s="14">
        <v>9.1</v>
      </c>
      <c r="K16" s="20">
        <v>0</v>
      </c>
      <c r="L16" s="14">
        <v>446.18</v>
      </c>
      <c r="M16" s="20">
        <v>0</v>
      </c>
      <c r="N16" s="14">
        <v>2871.61</v>
      </c>
      <c r="O16" s="20">
        <v>0</v>
      </c>
      <c r="P16" s="72">
        <v>0</v>
      </c>
      <c r="Q16" s="72">
        <v>0</v>
      </c>
      <c r="R16" s="44">
        <v>83.87</v>
      </c>
      <c r="S16" s="56" t="s">
        <v>54</v>
      </c>
      <c r="T16" s="47"/>
    </row>
    <row r="17" spans="1:20" ht="36" hidden="1">
      <c r="A17" s="7">
        <v>14</v>
      </c>
      <c r="B17" s="12" t="s">
        <v>362</v>
      </c>
      <c r="C17" s="13" t="s">
        <v>84</v>
      </c>
      <c r="D17" s="14">
        <v>5776.67</v>
      </c>
      <c r="E17" s="13" t="s">
        <v>52</v>
      </c>
      <c r="F17" s="13">
        <v>26</v>
      </c>
      <c r="G17" s="15">
        <v>40530</v>
      </c>
      <c r="H17" s="16">
        <v>255.44</v>
      </c>
      <c r="I17" s="41">
        <v>53.43</v>
      </c>
      <c r="J17" s="14">
        <v>127.05</v>
      </c>
      <c r="K17" s="20">
        <v>384.95</v>
      </c>
      <c r="L17" s="14">
        <v>163.44999999999999</v>
      </c>
      <c r="M17" s="20">
        <v>1544.73</v>
      </c>
      <c r="N17" s="14">
        <v>6447.81</v>
      </c>
      <c r="O17" s="20">
        <v>39.33</v>
      </c>
      <c r="P17" s="72">
        <v>45.834716999999998</v>
      </c>
      <c r="Q17" s="72">
        <v>-62.21</v>
      </c>
      <c r="R17" s="44">
        <v>344.86521525645202</v>
      </c>
      <c r="S17" s="43"/>
      <c r="T17" s="47"/>
    </row>
    <row r="18" spans="1:20" hidden="1">
      <c r="A18" s="7">
        <v>15</v>
      </c>
      <c r="B18" s="12" t="s">
        <v>363</v>
      </c>
      <c r="C18" s="13" t="s">
        <v>84</v>
      </c>
      <c r="D18" s="14">
        <v>719.15</v>
      </c>
      <c r="E18" s="13" t="s">
        <v>52</v>
      </c>
      <c r="F18" s="13">
        <v>12</v>
      </c>
      <c r="G18" s="15">
        <v>41005</v>
      </c>
      <c r="H18" s="16">
        <v>1.34</v>
      </c>
      <c r="I18" s="41">
        <v>0</v>
      </c>
      <c r="J18" s="14">
        <v>0</v>
      </c>
      <c r="K18" s="20">
        <v>17.8</v>
      </c>
      <c r="L18" s="14">
        <v>93.11</v>
      </c>
      <c r="M18" s="20">
        <v>242.91</v>
      </c>
      <c r="N18" s="14">
        <v>689.71</v>
      </c>
      <c r="O18" s="20">
        <v>0.1</v>
      </c>
      <c r="P18" s="72">
        <v>1.311596</v>
      </c>
      <c r="Q18" s="72">
        <v>17.876705000000001</v>
      </c>
      <c r="R18" s="44">
        <v>50.762239000000001</v>
      </c>
      <c r="S18" s="43"/>
      <c r="T18" s="47"/>
    </row>
    <row r="19" spans="1:20" hidden="1">
      <c r="A19" s="7">
        <v>16</v>
      </c>
      <c r="B19" s="12" t="s">
        <v>364</v>
      </c>
      <c r="C19" s="13" t="s">
        <v>84</v>
      </c>
      <c r="D19" s="14">
        <v>1885.41</v>
      </c>
      <c r="E19" s="13" t="s">
        <v>52</v>
      </c>
      <c r="F19" s="13">
        <v>24</v>
      </c>
      <c r="G19" s="15">
        <v>41169</v>
      </c>
      <c r="H19" s="16">
        <v>85.27</v>
      </c>
      <c r="I19" s="41">
        <v>42.87</v>
      </c>
      <c r="J19" s="14">
        <v>161.38</v>
      </c>
      <c r="K19" s="20">
        <v>107.2</v>
      </c>
      <c r="L19" s="14">
        <v>657.42</v>
      </c>
      <c r="M19" s="20">
        <v>188.64</v>
      </c>
      <c r="N19" s="14">
        <v>222.26</v>
      </c>
      <c r="O19" s="20">
        <v>4.7300000000000004</v>
      </c>
      <c r="P19" s="72">
        <v>5.9465099999999902</v>
      </c>
      <c r="Q19" s="72">
        <v>10.464380999999999</v>
      </c>
      <c r="R19" s="44">
        <v>12.334381</v>
      </c>
      <c r="S19" s="56"/>
      <c r="T19" s="47"/>
    </row>
    <row r="20" spans="1:20" ht="24" hidden="1">
      <c r="A20" s="7">
        <v>17</v>
      </c>
      <c r="B20" s="12" t="s">
        <v>92</v>
      </c>
      <c r="C20" s="13" t="s">
        <v>84</v>
      </c>
      <c r="D20" s="14">
        <v>1082.45</v>
      </c>
      <c r="E20" s="13" t="s">
        <v>52</v>
      </c>
      <c r="F20" s="13"/>
      <c r="G20" s="15"/>
      <c r="H20" s="16">
        <v>218.35</v>
      </c>
      <c r="I20" s="41">
        <v>153.22999999999999</v>
      </c>
      <c r="J20" s="14">
        <v>563.79</v>
      </c>
      <c r="K20" s="20">
        <v>397.66</v>
      </c>
      <c r="L20" s="14">
        <v>500</v>
      </c>
      <c r="M20" s="20">
        <v>611.08000000000004</v>
      </c>
      <c r="N20" s="14">
        <v>9967.93</v>
      </c>
      <c r="O20" s="20">
        <v>41.28</v>
      </c>
      <c r="P20" s="72">
        <v>63.354402000000803</v>
      </c>
      <c r="Q20" s="72">
        <v>103.685146000001</v>
      </c>
      <c r="R20" s="44">
        <v>-332.61360799999898</v>
      </c>
      <c r="S20" s="56"/>
      <c r="T20" s="47"/>
    </row>
    <row r="21" spans="1:20" ht="24" hidden="1">
      <c r="A21" s="7">
        <v>18</v>
      </c>
      <c r="B21" s="12" t="s">
        <v>365</v>
      </c>
      <c r="C21" s="13" t="s">
        <v>249</v>
      </c>
      <c r="D21" s="14">
        <v>369.1</v>
      </c>
      <c r="E21" s="13" t="s">
        <v>52</v>
      </c>
      <c r="F21" s="13">
        <v>8</v>
      </c>
      <c r="G21" s="15">
        <v>41054</v>
      </c>
      <c r="H21" s="16">
        <v>6.67</v>
      </c>
      <c r="I21" s="41">
        <v>50.74</v>
      </c>
      <c r="J21" s="14">
        <v>166.66</v>
      </c>
      <c r="K21" s="20">
        <v>15.79</v>
      </c>
      <c r="L21" s="14">
        <v>296.82</v>
      </c>
      <c r="M21" s="20">
        <v>132.05000000000001</v>
      </c>
      <c r="N21" s="14">
        <v>201.24</v>
      </c>
      <c r="O21" s="20">
        <v>0.26</v>
      </c>
      <c r="P21" s="72">
        <v>0.63</v>
      </c>
      <c r="Q21" s="72">
        <v>-9.7200000000000006</v>
      </c>
      <c r="R21" s="44">
        <v>-6.95</v>
      </c>
      <c r="S21" s="43"/>
      <c r="T21" s="47"/>
    </row>
    <row r="22" spans="1:20" hidden="1">
      <c r="A22" s="7">
        <v>19</v>
      </c>
      <c r="B22" s="12" t="s">
        <v>55</v>
      </c>
      <c r="C22" s="13" t="s">
        <v>56</v>
      </c>
      <c r="D22" s="14">
        <v>9406.3742999999995</v>
      </c>
      <c r="E22" s="17" t="s">
        <v>52</v>
      </c>
      <c r="F22" s="17">
        <v>18</v>
      </c>
      <c r="G22" s="15">
        <v>40064</v>
      </c>
      <c r="H22" s="16">
        <v>2.34</v>
      </c>
      <c r="I22" s="41">
        <v>43.08</v>
      </c>
      <c r="J22" s="14">
        <v>142.54</v>
      </c>
      <c r="K22" s="20">
        <v>32.32</v>
      </c>
      <c r="L22" s="14">
        <v>268.23</v>
      </c>
      <c r="M22" s="20">
        <v>1441.7226149010201</v>
      </c>
      <c r="N22" s="14">
        <v>8897.3043149010191</v>
      </c>
      <c r="O22" s="20">
        <v>0.19</v>
      </c>
      <c r="P22" s="72">
        <v>2.58</v>
      </c>
      <c r="Q22" s="72">
        <v>20.64</v>
      </c>
      <c r="R22" s="44">
        <v>692.38</v>
      </c>
      <c r="S22" s="58" t="s">
        <v>57</v>
      </c>
      <c r="T22" s="47"/>
    </row>
    <row r="23" spans="1:20" hidden="1">
      <c r="A23" s="7">
        <v>20</v>
      </c>
      <c r="B23" s="12" t="s">
        <v>366</v>
      </c>
      <c r="C23" s="13" t="s">
        <v>56</v>
      </c>
      <c r="D23" s="14">
        <v>889.88</v>
      </c>
      <c r="E23" s="17" t="s">
        <v>52</v>
      </c>
      <c r="F23" s="17">
        <v>15</v>
      </c>
      <c r="G23" s="15">
        <v>41240</v>
      </c>
      <c r="H23" s="16">
        <v>47.53</v>
      </c>
      <c r="I23" s="41">
        <v>102.37</v>
      </c>
      <c r="J23" s="14">
        <v>466.38</v>
      </c>
      <c r="K23" s="20">
        <v>124.24</v>
      </c>
      <c r="L23" s="14">
        <v>889.88</v>
      </c>
      <c r="M23" s="20">
        <v>296.70999999999998</v>
      </c>
      <c r="N23" s="14">
        <v>296.70999999999998</v>
      </c>
      <c r="O23" s="20">
        <v>2.4900000000000002</v>
      </c>
      <c r="P23" s="72">
        <v>6.5</v>
      </c>
      <c r="Q23" s="72">
        <v>15.53</v>
      </c>
      <c r="R23" s="44">
        <v>15.53</v>
      </c>
      <c r="S23" s="56" t="s">
        <v>54</v>
      </c>
      <c r="T23" s="47"/>
    </row>
    <row r="24" spans="1:20" ht="24" hidden="1">
      <c r="A24" s="7">
        <v>21</v>
      </c>
      <c r="B24" s="12" t="s">
        <v>367</v>
      </c>
      <c r="C24" s="13" t="s">
        <v>56</v>
      </c>
      <c r="D24" s="14">
        <v>2873.64</v>
      </c>
      <c r="E24" s="17" t="s">
        <v>52</v>
      </c>
      <c r="F24" s="17">
        <v>24</v>
      </c>
      <c r="G24" s="19">
        <v>40990</v>
      </c>
      <c r="H24" s="16">
        <v>57.67</v>
      </c>
      <c r="I24" s="41">
        <v>303</v>
      </c>
      <c r="J24" s="14">
        <v>900</v>
      </c>
      <c r="K24" s="20">
        <v>85.61</v>
      </c>
      <c r="L24" s="14">
        <v>2000</v>
      </c>
      <c r="M24" s="20">
        <v>137.72999999999999</v>
      </c>
      <c r="N24" s="14">
        <v>805.99</v>
      </c>
      <c r="O24" s="20">
        <v>-2.2599999999999998</v>
      </c>
      <c r="P24" s="74">
        <v>-3.23</v>
      </c>
      <c r="Q24" s="74">
        <v>-6.36</v>
      </c>
      <c r="R24" s="44">
        <v>-321.18</v>
      </c>
      <c r="S24" s="43"/>
      <c r="T24" s="47"/>
    </row>
    <row r="25" spans="1:20" hidden="1">
      <c r="A25" s="7">
        <v>22</v>
      </c>
      <c r="B25" s="12" t="s">
        <v>368</v>
      </c>
      <c r="C25" s="13" t="s">
        <v>56</v>
      </c>
      <c r="D25" s="14">
        <v>818.88</v>
      </c>
      <c r="E25" s="17" t="s">
        <v>52</v>
      </c>
      <c r="F25" s="17">
        <v>12</v>
      </c>
      <c r="G25" s="19">
        <v>40603</v>
      </c>
      <c r="H25" s="16">
        <v>0</v>
      </c>
      <c r="I25" s="41">
        <v>39.33</v>
      </c>
      <c r="J25" s="14">
        <v>150</v>
      </c>
      <c r="K25" s="20">
        <v>34.340000000000003</v>
      </c>
      <c r="L25" s="14">
        <v>314</v>
      </c>
      <c r="M25" s="20">
        <v>61.97</v>
      </c>
      <c r="N25" s="14">
        <v>344.79</v>
      </c>
      <c r="O25" s="20">
        <v>0</v>
      </c>
      <c r="P25" s="72">
        <v>9.4499999999999993</v>
      </c>
      <c r="Q25" s="72">
        <v>6.98</v>
      </c>
      <c r="R25" s="44">
        <v>113.23</v>
      </c>
      <c r="S25" s="56" t="s">
        <v>58</v>
      </c>
      <c r="T25" s="47"/>
    </row>
    <row r="26" spans="1:20" hidden="1">
      <c r="A26" s="7">
        <v>23</v>
      </c>
      <c r="B26" s="12" t="s">
        <v>369</v>
      </c>
      <c r="C26" s="17" t="s">
        <v>51</v>
      </c>
      <c r="D26" s="18">
        <v>7440.6</v>
      </c>
      <c r="E26" s="17" t="s">
        <v>52</v>
      </c>
      <c r="F26" s="17">
        <v>24</v>
      </c>
      <c r="G26" s="19">
        <v>40888</v>
      </c>
      <c r="H26" s="16">
        <v>268.58</v>
      </c>
      <c r="I26" s="41">
        <v>317.19</v>
      </c>
      <c r="J26" s="14">
        <v>1284</v>
      </c>
      <c r="K26" s="20">
        <v>544.33000000000004</v>
      </c>
      <c r="L26" s="14">
        <v>4239.8</v>
      </c>
      <c r="M26" s="20">
        <v>1080.3294531691399</v>
      </c>
      <c r="N26" s="14">
        <v>2826.2365872609598</v>
      </c>
      <c r="O26" s="20">
        <v>3.85</v>
      </c>
      <c r="P26" s="72">
        <v>12.08</v>
      </c>
      <c r="Q26" s="72">
        <v>47.659858169144002</v>
      </c>
      <c r="R26" s="44">
        <v>77.652988260963795</v>
      </c>
      <c r="S26" s="43"/>
      <c r="T26" s="47"/>
    </row>
    <row r="27" spans="1:20" ht="24" hidden="1">
      <c r="A27" s="7">
        <v>24</v>
      </c>
      <c r="B27" s="12" t="s">
        <v>370</v>
      </c>
      <c r="C27" s="17" t="s">
        <v>60</v>
      </c>
      <c r="D27" s="18">
        <v>621.54999999999995</v>
      </c>
      <c r="E27" s="17" t="s">
        <v>52</v>
      </c>
      <c r="F27" s="17">
        <v>10</v>
      </c>
      <c r="G27" s="19">
        <v>40819</v>
      </c>
      <c r="H27" s="16">
        <v>1.86</v>
      </c>
      <c r="I27" s="41">
        <v>62.45</v>
      </c>
      <c r="J27" s="14">
        <v>92.69</v>
      </c>
      <c r="K27" s="20">
        <v>1.86</v>
      </c>
      <c r="L27" s="14">
        <v>621.54999999999995</v>
      </c>
      <c r="M27" s="20">
        <v>77.502545882352905</v>
      </c>
      <c r="N27" s="14">
        <v>857.19254588235299</v>
      </c>
      <c r="O27" s="20">
        <v>0.28000000000000003</v>
      </c>
      <c r="P27" s="72">
        <v>0.28000000000000003</v>
      </c>
      <c r="Q27" s="72">
        <v>11.6263818823529</v>
      </c>
      <c r="R27" s="44">
        <v>170.82638188235299</v>
      </c>
      <c r="S27" s="43"/>
      <c r="T27" s="47"/>
    </row>
    <row r="28" spans="1:20" ht="24" hidden="1">
      <c r="A28" s="7">
        <v>25</v>
      </c>
      <c r="B28" s="12" t="s">
        <v>64</v>
      </c>
      <c r="C28" s="17" t="s">
        <v>60</v>
      </c>
      <c r="D28" s="18">
        <v>1654</v>
      </c>
      <c r="E28" s="17" t="s">
        <v>52</v>
      </c>
      <c r="F28" s="17">
        <v>12</v>
      </c>
      <c r="G28" s="19">
        <v>41365</v>
      </c>
      <c r="H28" s="16">
        <v>0</v>
      </c>
      <c r="I28" s="41">
        <v>13.36</v>
      </c>
      <c r="J28" s="14">
        <v>139.08000000000001</v>
      </c>
      <c r="K28" s="20">
        <v>0</v>
      </c>
      <c r="L28" s="14">
        <v>219.14</v>
      </c>
      <c r="M28" s="20">
        <v>0</v>
      </c>
      <c r="N28" s="14">
        <v>0</v>
      </c>
      <c r="O28" s="20">
        <v>0</v>
      </c>
      <c r="P28" s="72">
        <v>0</v>
      </c>
      <c r="Q28" s="72">
        <v>0</v>
      </c>
      <c r="R28" s="44">
        <v>0</v>
      </c>
      <c r="S28" s="56" t="s">
        <v>66</v>
      </c>
      <c r="T28" s="47"/>
    </row>
    <row r="29" spans="1:20" hidden="1">
      <c r="A29" s="7">
        <v>26</v>
      </c>
      <c r="B29" s="12" t="s">
        <v>371</v>
      </c>
      <c r="C29" s="17" t="s">
        <v>60</v>
      </c>
      <c r="D29" s="18">
        <v>408</v>
      </c>
      <c r="E29" s="17" t="s">
        <v>52</v>
      </c>
      <c r="F29" s="17">
        <v>10</v>
      </c>
      <c r="G29" s="19">
        <v>41031</v>
      </c>
      <c r="H29" s="16">
        <v>1.3</v>
      </c>
      <c r="I29" s="41">
        <v>0</v>
      </c>
      <c r="J29" s="14">
        <v>0</v>
      </c>
      <c r="K29" s="20">
        <v>3.36</v>
      </c>
      <c r="L29" s="14">
        <v>173</v>
      </c>
      <c r="M29" s="20">
        <v>57.856541953125003</v>
      </c>
      <c r="N29" s="14">
        <v>57.856541953125003</v>
      </c>
      <c r="O29" s="20">
        <v>0.42</v>
      </c>
      <c r="P29" s="72">
        <v>1.1000000000000001</v>
      </c>
      <c r="Q29" s="72">
        <v>19.037016953125001</v>
      </c>
      <c r="R29" s="44">
        <v>19.037016953125001</v>
      </c>
      <c r="S29" s="43"/>
      <c r="T29" s="47"/>
    </row>
    <row r="30" spans="1:20" hidden="1">
      <c r="A30" s="7">
        <v>27</v>
      </c>
      <c r="B30" s="12" t="s">
        <v>372</v>
      </c>
      <c r="C30" s="17" t="s">
        <v>53</v>
      </c>
      <c r="D30" s="18">
        <v>482.68</v>
      </c>
      <c r="E30" s="17" t="s">
        <v>52</v>
      </c>
      <c r="F30" s="17">
        <v>9</v>
      </c>
      <c r="G30" s="19">
        <v>40805</v>
      </c>
      <c r="H30" s="16">
        <v>0</v>
      </c>
      <c r="I30" s="41">
        <v>0</v>
      </c>
      <c r="J30" s="14">
        <v>0</v>
      </c>
      <c r="K30" s="20">
        <v>0</v>
      </c>
      <c r="L30" s="14">
        <v>0</v>
      </c>
      <c r="M30" s="20">
        <v>0</v>
      </c>
      <c r="N30" s="14">
        <v>464.42</v>
      </c>
      <c r="O30" s="20">
        <v>0</v>
      </c>
      <c r="P30" s="72">
        <v>-54.89</v>
      </c>
      <c r="Q30" s="72">
        <v>-103.43</v>
      </c>
      <c r="R30" s="44">
        <v>-160.6</v>
      </c>
      <c r="S30" s="56" t="s">
        <v>373</v>
      </c>
      <c r="T30" s="47"/>
    </row>
    <row r="31" spans="1:20" ht="24" hidden="1">
      <c r="A31" s="7">
        <v>28</v>
      </c>
      <c r="B31" s="12" t="s">
        <v>374</v>
      </c>
      <c r="C31" s="17" t="s">
        <v>53</v>
      </c>
      <c r="D31" s="18">
        <v>157.13</v>
      </c>
      <c r="E31" s="17" t="s">
        <v>52</v>
      </c>
      <c r="F31" s="17">
        <v>3</v>
      </c>
      <c r="G31" s="19">
        <v>41015</v>
      </c>
      <c r="H31" s="16">
        <v>0</v>
      </c>
      <c r="I31" s="41">
        <v>0</v>
      </c>
      <c r="J31" s="14">
        <v>0</v>
      </c>
      <c r="K31" s="20">
        <v>0</v>
      </c>
      <c r="L31" s="14">
        <v>0</v>
      </c>
      <c r="M31" s="20">
        <v>0</v>
      </c>
      <c r="N31" s="14">
        <v>149.08000000000001</v>
      </c>
      <c r="O31" s="20">
        <v>0</v>
      </c>
      <c r="P31" s="72">
        <v>0</v>
      </c>
      <c r="Q31" s="72">
        <v>0</v>
      </c>
      <c r="R31" s="44">
        <v>84.08</v>
      </c>
      <c r="S31" s="56" t="s">
        <v>373</v>
      </c>
      <c r="T31" s="47"/>
    </row>
    <row r="32" spans="1:20" hidden="1">
      <c r="A32" s="7">
        <v>29</v>
      </c>
      <c r="B32" s="12" t="s">
        <v>375</v>
      </c>
      <c r="C32" s="17" t="s">
        <v>53</v>
      </c>
      <c r="D32" s="18">
        <v>6044.8</v>
      </c>
      <c r="E32" s="17" t="s">
        <v>52</v>
      </c>
      <c r="F32" s="17">
        <v>20</v>
      </c>
      <c r="G32" s="19" t="s">
        <v>376</v>
      </c>
      <c r="H32" s="16">
        <v>0</v>
      </c>
      <c r="I32" s="41">
        <v>86.11</v>
      </c>
      <c r="J32" s="14">
        <v>276.72000000000003</v>
      </c>
      <c r="K32" s="20">
        <v>0</v>
      </c>
      <c r="L32" s="14">
        <v>1500</v>
      </c>
      <c r="M32" s="20">
        <v>0</v>
      </c>
      <c r="N32" s="14">
        <v>0</v>
      </c>
      <c r="O32" s="20">
        <v>0</v>
      </c>
      <c r="P32" s="72">
        <v>0</v>
      </c>
      <c r="Q32" s="72">
        <v>0</v>
      </c>
      <c r="R32" s="44">
        <v>0</v>
      </c>
      <c r="S32" s="56" t="s">
        <v>54</v>
      </c>
      <c r="T32" s="47"/>
    </row>
    <row r="33" spans="1:20" hidden="1">
      <c r="A33" s="7">
        <v>30</v>
      </c>
      <c r="B33" s="12" t="s">
        <v>377</v>
      </c>
      <c r="C33" s="17" t="s">
        <v>290</v>
      </c>
      <c r="D33" s="18">
        <v>2446.1999999999998</v>
      </c>
      <c r="E33" s="17" t="s">
        <v>52</v>
      </c>
      <c r="F33" s="17">
        <v>18</v>
      </c>
      <c r="G33" s="19" t="s">
        <v>378</v>
      </c>
      <c r="H33" s="16">
        <v>-100.67</v>
      </c>
      <c r="I33" s="41">
        <v>50.7</v>
      </c>
      <c r="J33" s="14">
        <v>600</v>
      </c>
      <c r="K33" s="20">
        <v>-79.77</v>
      </c>
      <c r="L33" s="73">
        <v>555.5</v>
      </c>
      <c r="M33" s="20">
        <v>55.136992999999997</v>
      </c>
      <c r="N33" s="14">
        <v>55.136992999999997</v>
      </c>
      <c r="O33" s="20">
        <v>-131.59</v>
      </c>
      <c r="P33" s="72">
        <v>-144.56</v>
      </c>
      <c r="Q33" s="72">
        <v>-133.84464199999999</v>
      </c>
      <c r="R33" s="44">
        <v>-133.84464199999999</v>
      </c>
      <c r="S33" s="56" t="s">
        <v>54</v>
      </c>
      <c r="T33" s="47"/>
    </row>
    <row r="34" spans="1:20" hidden="1">
      <c r="A34" s="7">
        <v>31</v>
      </c>
      <c r="B34" s="8" t="s">
        <v>99</v>
      </c>
      <c r="C34" s="8"/>
      <c r="D34" s="8"/>
      <c r="E34" s="8"/>
      <c r="F34" s="21"/>
      <c r="G34" s="22"/>
      <c r="H34" s="16"/>
      <c r="I34" s="41">
        <v>0</v>
      </c>
      <c r="J34" s="14">
        <v>0</v>
      </c>
      <c r="K34" s="14"/>
      <c r="L34" s="73">
        <v>9424.5300000000007</v>
      </c>
      <c r="M34" s="14"/>
      <c r="N34" s="14"/>
      <c r="O34" s="20"/>
      <c r="P34" s="44"/>
      <c r="Q34" s="44"/>
      <c r="R34" s="44"/>
      <c r="S34" s="43"/>
      <c r="T34" s="47"/>
    </row>
    <row r="35" spans="1:20">
      <c r="A35" s="7">
        <v>32</v>
      </c>
      <c r="B35" s="8" t="s">
        <v>100</v>
      </c>
      <c r="C35" s="8"/>
      <c r="D35" s="8"/>
      <c r="E35" s="17" t="s">
        <v>61</v>
      </c>
      <c r="F35" s="21"/>
      <c r="G35" s="22"/>
      <c r="H35" s="20">
        <v>3230.75</v>
      </c>
      <c r="I35" s="41"/>
      <c r="J35" s="14"/>
      <c r="K35" s="14">
        <f>(-1445.93-243.1)+3230.75</f>
        <v>1541.72</v>
      </c>
      <c r="L35" s="14"/>
      <c r="M35" s="14">
        <f>(2649.93529591732-243.1)+3230.75</f>
        <v>5637.5852959173208</v>
      </c>
      <c r="N35" s="14">
        <v>11094.1292699937</v>
      </c>
      <c r="O35" s="20">
        <v>673.13567915560395</v>
      </c>
      <c r="P35" s="44">
        <v>-241.56432084439601</v>
      </c>
      <c r="Q35" s="44">
        <v>-566.52296799873602</v>
      </c>
      <c r="R35" s="44">
        <v>1154.1867086900199</v>
      </c>
      <c r="S35" s="43"/>
      <c r="T35" s="47"/>
    </row>
    <row r="36" spans="1:20" hidden="1">
      <c r="A36" s="23"/>
      <c r="B36" s="24" t="s">
        <v>101</v>
      </c>
      <c r="C36" s="24"/>
      <c r="D36" s="25">
        <f>SUM(D4:D34)</f>
        <v>219762.57430000007</v>
      </c>
      <c r="E36" s="24"/>
      <c r="F36" s="26"/>
      <c r="G36" s="27"/>
      <c r="H36" s="59">
        <f t="shared" ref="H36:S36" si="0">SUM(H4:H35)</f>
        <v>6055.4900864013271</v>
      </c>
      <c r="I36" s="93">
        <f t="shared" si="0"/>
        <v>4787.0199999999977</v>
      </c>
      <c r="J36" s="59">
        <f t="shared" si="0"/>
        <v>16162.379999999997</v>
      </c>
      <c r="K36" s="60">
        <f t="shared" si="0"/>
        <v>9449.1883807094564</v>
      </c>
      <c r="L36" s="59">
        <f t="shared" si="0"/>
        <v>64515.840000000004</v>
      </c>
      <c r="M36" s="60">
        <f t="shared" si="0"/>
        <v>25752.281722538057</v>
      </c>
      <c r="N36" s="59">
        <f t="shared" si="0"/>
        <v>147200.88699398524</v>
      </c>
      <c r="O36" s="60">
        <f t="shared" si="0"/>
        <v>618.01548205489132</v>
      </c>
      <c r="P36" s="60">
        <f t="shared" si="0"/>
        <v>893.32783076970441</v>
      </c>
      <c r="Q36" s="60">
        <f t="shared" si="0"/>
        <v>1225.2727440508017</v>
      </c>
      <c r="R36" s="59">
        <f t="shared" si="0"/>
        <v>12986.76001264098</v>
      </c>
      <c r="S36" s="59">
        <f t="shared" si="0"/>
        <v>0</v>
      </c>
      <c r="T36" s="59"/>
    </row>
    <row r="37" spans="1:20" ht="101.25" hidden="1" customHeight="1">
      <c r="A37" s="87" t="s">
        <v>102</v>
      </c>
      <c r="B37" s="87"/>
      <c r="C37" s="87"/>
      <c r="D37" s="87"/>
      <c r="E37" s="87"/>
      <c r="F37" s="87"/>
      <c r="G37" s="87"/>
      <c r="H37" s="87"/>
      <c r="I37" s="87"/>
      <c r="J37" s="87"/>
      <c r="K37" s="94"/>
      <c r="L37" s="87"/>
      <c r="M37" s="94"/>
      <c r="N37" s="87"/>
      <c r="O37" s="87"/>
      <c r="P37" s="94"/>
      <c r="Q37" s="94"/>
      <c r="R37" s="87"/>
    </row>
    <row r="38" spans="1:20" hidden="1">
      <c r="H38" s="46">
        <v>6055.4858934169297</v>
      </c>
      <c r="K38" s="29"/>
      <c r="O38" s="46">
        <v>58.230439511227701</v>
      </c>
      <c r="P38" s="29"/>
    </row>
    <row r="39" spans="1:20" hidden="1">
      <c r="H39" s="46">
        <f>H38-H36</f>
        <v>-4.192984397377586E-3</v>
      </c>
    </row>
    <row r="40" spans="1:20" hidden="1">
      <c r="H40" s="46"/>
    </row>
    <row r="41" spans="1:20">
      <c r="H41" s="46">
        <f t="shared" ref="H41:M41" si="1">SUBTOTAL(9,H4:H35)</f>
        <v>5197.2700864013268</v>
      </c>
      <c r="K41" s="46">
        <f t="shared" si="1"/>
        <v>7751.2800864013279</v>
      </c>
      <c r="M41" s="46">
        <f t="shared" si="1"/>
        <v>19514.47956264755</v>
      </c>
      <c r="O41" s="46">
        <f t="shared" ref="O41:Q41" si="2">SUBTOTAL(9,O4:O35)</f>
        <v>657.87548205489134</v>
      </c>
      <c r="P41" s="46">
        <f t="shared" si="2"/>
        <v>944.55060576970368</v>
      </c>
      <c r="Q41" s="46">
        <f t="shared" si="2"/>
        <v>1122.2507197327011</v>
      </c>
    </row>
    <row r="42" spans="1:20">
      <c r="H42" s="46"/>
      <c r="J42" s="32"/>
      <c r="K42" s="48" t="s">
        <v>379</v>
      </c>
      <c r="L42" s="49"/>
      <c r="M42" s="48"/>
      <c r="N42" s="49" t="s">
        <v>380</v>
      </c>
      <c r="O42" s="49"/>
      <c r="P42" s="48"/>
    </row>
    <row r="43" spans="1:20">
      <c r="H43" s="46"/>
      <c r="J43" s="33" t="s">
        <v>381</v>
      </c>
      <c r="K43" s="51" t="s">
        <v>22</v>
      </c>
      <c r="L43" s="52" t="s">
        <v>23</v>
      </c>
      <c r="M43" s="51" t="s">
        <v>24</v>
      </c>
      <c r="N43" s="52" t="s">
        <v>22</v>
      </c>
      <c r="O43" s="52" t="s">
        <v>23</v>
      </c>
      <c r="P43" s="51" t="s">
        <v>24</v>
      </c>
    </row>
    <row r="44" spans="1:20">
      <c r="J44" s="32" t="s">
        <v>52</v>
      </c>
      <c r="K44" s="53">
        <v>845.68</v>
      </c>
      <c r="L44" s="54">
        <v>1669.69</v>
      </c>
      <c r="M44" s="53">
        <v>5928.3681489056398</v>
      </c>
      <c r="N44" s="54">
        <f>-40.92+330</f>
        <v>289.08</v>
      </c>
      <c r="O44" s="54">
        <f>-53.6127749999993+330</f>
        <v>276.38722500000068</v>
      </c>
      <c r="P44" s="53">
        <f>-62.0651529953768+330</f>
        <v>267.93484700462318</v>
      </c>
    </row>
    <row r="45" spans="1:20">
      <c r="J45" s="32" t="s">
        <v>61</v>
      </c>
      <c r="K45" s="53">
        <v>5197.2700864013304</v>
      </c>
      <c r="L45" s="54">
        <v>7751.2800864013298</v>
      </c>
      <c r="M45" s="53">
        <v>19514.479562647601</v>
      </c>
      <c r="N45" s="54">
        <f>657.875482054891-330</f>
        <v>327.87548205489099</v>
      </c>
      <c r="O45" s="54">
        <f>944.550605769703-330</f>
        <v>614.550605769703</v>
      </c>
      <c r="P45" s="53">
        <f>1122.2507197327-330</f>
        <v>792.25071973269996</v>
      </c>
    </row>
    <row r="46" spans="1:20">
      <c r="J46" s="32" t="s">
        <v>359</v>
      </c>
      <c r="K46" s="53">
        <v>12.54</v>
      </c>
      <c r="L46" s="54">
        <v>28.2182943081316</v>
      </c>
      <c r="M46" s="53">
        <v>309.43401098487101</v>
      </c>
      <c r="N46" s="54">
        <v>1.06</v>
      </c>
      <c r="O46" s="54">
        <v>2.39</v>
      </c>
      <c r="P46" s="53">
        <v>165.08717731347801</v>
      </c>
    </row>
    <row r="47" spans="1:20">
      <c r="J47" s="32" t="s">
        <v>382</v>
      </c>
      <c r="K47" s="53"/>
      <c r="L47" s="54"/>
      <c r="M47" s="53"/>
      <c r="N47" s="54"/>
      <c r="O47" s="54"/>
      <c r="P47" s="53"/>
    </row>
    <row r="48" spans="1:20">
      <c r="J48" s="34"/>
      <c r="K48" s="53">
        <f t="shared" ref="K48:P48" si="3">SUM(K44:K47)</f>
        <v>6055.4900864013307</v>
      </c>
      <c r="L48" s="54">
        <f t="shared" si="3"/>
        <v>9449.1883807094619</v>
      </c>
      <c r="M48" s="53">
        <f t="shared" si="3"/>
        <v>25752.281722538111</v>
      </c>
      <c r="N48" s="54">
        <f t="shared" si="3"/>
        <v>618.01548205489098</v>
      </c>
      <c r="O48" s="54">
        <f t="shared" si="3"/>
        <v>893.32783076970361</v>
      </c>
      <c r="P48" s="53">
        <f t="shared" si="3"/>
        <v>1225.2727440508011</v>
      </c>
    </row>
    <row r="49" spans="10:16">
      <c r="K49" s="29"/>
      <c r="O49" s="50"/>
      <c r="P49" s="29"/>
    </row>
    <row r="51" spans="10:16">
      <c r="J51" s="32"/>
      <c r="K51" s="48" t="s">
        <v>379</v>
      </c>
      <c r="L51" s="49"/>
      <c r="M51" s="48"/>
      <c r="N51" s="49" t="s">
        <v>380</v>
      </c>
      <c r="O51" s="49"/>
      <c r="P51" s="48"/>
    </row>
    <row r="52" spans="10:16">
      <c r="J52" s="33" t="s">
        <v>383</v>
      </c>
      <c r="K52" s="51" t="s">
        <v>22</v>
      </c>
      <c r="L52" s="52" t="s">
        <v>23</v>
      </c>
      <c r="M52" s="51" t="s">
        <v>24</v>
      </c>
      <c r="N52" s="52" t="s">
        <v>22</v>
      </c>
      <c r="O52" s="52" t="s">
        <v>23</v>
      </c>
      <c r="P52" s="51" t="s">
        <v>24</v>
      </c>
    </row>
    <row r="53" spans="10:16">
      <c r="J53" s="32" t="s">
        <v>52</v>
      </c>
      <c r="K53" s="53">
        <v>824.01</v>
      </c>
      <c r="L53" s="54">
        <v>824.01</v>
      </c>
      <c r="M53" s="53">
        <v>5082.6899999999996</v>
      </c>
      <c r="N53" s="54">
        <v>-12.7</v>
      </c>
      <c r="O53" s="54">
        <v>-12.7</v>
      </c>
      <c r="P53" s="53">
        <v>-21.15</v>
      </c>
    </row>
    <row r="54" spans="10:16">
      <c r="J54" s="32" t="s">
        <v>61</v>
      </c>
      <c r="K54" s="53">
        <v>2554.0100000000002</v>
      </c>
      <c r="L54" s="54">
        <v>2554.0100000000002</v>
      </c>
      <c r="M54" s="53">
        <v>14317.21</v>
      </c>
      <c r="N54" s="54">
        <v>286.68</v>
      </c>
      <c r="O54" s="54">
        <v>286.68</v>
      </c>
      <c r="P54" s="53">
        <v>464.38</v>
      </c>
    </row>
    <row r="55" spans="10:16">
      <c r="J55" s="32" t="s">
        <v>359</v>
      </c>
      <c r="K55" s="53">
        <v>15.68</v>
      </c>
      <c r="L55" s="54">
        <v>15.68</v>
      </c>
      <c r="M55" s="53">
        <v>296.89</v>
      </c>
      <c r="N55" s="54">
        <v>1.33</v>
      </c>
      <c r="O55" s="54">
        <v>1.33</v>
      </c>
      <c r="P55" s="53">
        <v>164.03</v>
      </c>
    </row>
    <row r="56" spans="10:16">
      <c r="J56" s="32" t="s">
        <v>382</v>
      </c>
      <c r="K56" s="53"/>
      <c r="L56" s="54"/>
      <c r="M56" s="53"/>
      <c r="N56" s="54"/>
      <c r="O56" s="54"/>
      <c r="P56" s="53"/>
    </row>
    <row r="57" spans="10:16">
      <c r="J57" s="34"/>
      <c r="K57" s="53">
        <f t="shared" ref="K57:P57" si="4">SUM(K53:K56)</f>
        <v>3393.7000000000003</v>
      </c>
      <c r="L57" s="54">
        <f t="shared" si="4"/>
        <v>3393.7000000000003</v>
      </c>
      <c r="M57" s="53">
        <f t="shared" si="4"/>
        <v>19696.789999999997</v>
      </c>
      <c r="N57" s="54">
        <f t="shared" si="4"/>
        <v>275.31</v>
      </c>
      <c r="O57" s="54">
        <f t="shared" si="4"/>
        <v>275.31</v>
      </c>
      <c r="P57" s="53">
        <f t="shared" si="4"/>
        <v>607.26</v>
      </c>
    </row>
  </sheetData>
  <autoFilter ref="A1:S40">
    <filterColumn colId="4">
      <filters>
        <filter val="中交"/>
      </filters>
    </filterColumn>
  </autoFilter>
  <phoneticPr fontId="22" type="noConversion"/>
  <hyperlinks>
    <hyperlink ref="C1:C2" location="国家名称!A1" display="国家"/>
  </hyperlinks>
  <pageMargins left="0.69791666666666696" right="0.697916666666666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67"/>
  <sheetViews>
    <sheetView workbookViewId="0">
      <pane xSplit="4" ySplit="3" topLeftCell="E40" activePane="bottomRight" state="frozen"/>
      <selection pane="topRight"/>
      <selection pane="bottomLeft"/>
      <selection pane="bottomRight" activeCell="H47" sqref="H47:N62"/>
    </sheetView>
  </sheetViews>
  <sheetFormatPr defaultColWidth="9" defaultRowHeight="14.25"/>
  <cols>
    <col min="1" max="1" width="4.75" customWidth="1"/>
    <col min="2" max="2" width="17.875" customWidth="1"/>
    <col min="3" max="3" width="10.25" customWidth="1"/>
    <col min="4" max="5" width="14" customWidth="1"/>
    <col min="6" max="6" width="10.625" customWidth="1"/>
    <col min="7" max="7" width="10.25" customWidth="1"/>
    <col min="8" max="8" width="13.375" style="2"/>
    <col min="9" max="9" width="11.25" style="61"/>
    <col min="10" max="10" width="12.25" style="2" customWidth="1"/>
    <col min="11" max="11" width="12.75" style="4"/>
    <col min="12" max="12" width="13.625" style="2" customWidth="1"/>
    <col min="13" max="13" width="11.625" style="4" customWidth="1"/>
    <col min="14" max="15" width="10.875" style="2" customWidth="1"/>
    <col min="16" max="16" width="12.75" style="4" customWidth="1"/>
    <col min="17" max="17" width="12.75" style="4"/>
    <col min="18" max="18" width="12.5" style="2" customWidth="1"/>
    <col min="19" max="19" width="9" style="2"/>
    <col min="20" max="20" width="9.5" style="2" hidden="1" customWidth="1"/>
    <col min="21" max="21" width="12.625" style="2" hidden="1" customWidth="1"/>
    <col min="22" max="30" width="9" style="2"/>
  </cols>
  <sheetData>
    <row r="1" spans="1:21">
      <c r="A1" s="312" t="s">
        <v>31</v>
      </c>
      <c r="B1" s="312" t="s">
        <v>32</v>
      </c>
      <c r="C1" s="314" t="s">
        <v>33</v>
      </c>
      <c r="D1" s="316" t="s">
        <v>343</v>
      </c>
      <c r="E1" s="312" t="s">
        <v>35</v>
      </c>
      <c r="F1" s="316" t="s">
        <v>344</v>
      </c>
      <c r="G1" s="312" t="s">
        <v>37</v>
      </c>
      <c r="H1" s="309" t="s">
        <v>345</v>
      </c>
      <c r="I1" s="309"/>
      <c r="J1" s="310"/>
      <c r="K1" s="310"/>
      <c r="L1" s="310"/>
      <c r="M1" s="310"/>
      <c r="N1" s="310"/>
      <c r="O1" s="35"/>
      <c r="P1" s="311" t="s">
        <v>346</v>
      </c>
      <c r="Q1" s="311"/>
      <c r="R1" s="311"/>
      <c r="S1" s="307" t="s">
        <v>40</v>
      </c>
    </row>
    <row r="2" spans="1:21" s="1" customFormat="1" ht="33" customHeight="1">
      <c r="A2" s="313"/>
      <c r="B2" s="313"/>
      <c r="C2" s="315"/>
      <c r="D2" s="313"/>
      <c r="E2" s="313"/>
      <c r="F2" s="313"/>
      <c r="G2" s="313"/>
      <c r="H2" s="6" t="s">
        <v>22</v>
      </c>
      <c r="I2" s="68" t="s">
        <v>41</v>
      </c>
      <c r="J2" s="37" t="s">
        <v>42</v>
      </c>
      <c r="K2" s="6" t="s">
        <v>43</v>
      </c>
      <c r="L2" s="37" t="s">
        <v>44</v>
      </c>
      <c r="M2" s="6" t="s">
        <v>45</v>
      </c>
      <c r="N2" s="38" t="s">
        <v>46</v>
      </c>
      <c r="O2" s="39" t="s">
        <v>22</v>
      </c>
      <c r="P2" s="69" t="s">
        <v>47</v>
      </c>
      <c r="Q2" s="69" t="s">
        <v>48</v>
      </c>
      <c r="R2" s="40" t="s">
        <v>49</v>
      </c>
      <c r="S2" s="308"/>
    </row>
    <row r="3" spans="1:21">
      <c r="A3" s="7"/>
      <c r="B3" s="8"/>
      <c r="C3" s="8"/>
      <c r="D3" s="8"/>
      <c r="E3" s="8"/>
      <c r="F3" s="9"/>
      <c r="G3" s="10"/>
      <c r="H3" s="11"/>
      <c r="I3" s="70"/>
      <c r="J3" s="14">
        <v>0</v>
      </c>
      <c r="K3" s="11"/>
      <c r="L3" s="8"/>
      <c r="M3" s="11"/>
      <c r="N3" s="8"/>
      <c r="O3" s="11"/>
      <c r="P3" s="71"/>
      <c r="Q3" s="71"/>
      <c r="R3" s="43"/>
      <c r="S3" s="43"/>
    </row>
    <row r="4" spans="1:21" ht="36">
      <c r="A4" s="7">
        <v>1</v>
      </c>
      <c r="B4" s="12" t="s">
        <v>347</v>
      </c>
      <c r="C4" s="13" t="s">
        <v>84</v>
      </c>
      <c r="D4" s="14">
        <v>6147.8</v>
      </c>
      <c r="E4" s="13" t="s">
        <v>61</v>
      </c>
      <c r="F4" s="13">
        <v>59</v>
      </c>
      <c r="G4" s="15">
        <v>39476</v>
      </c>
      <c r="H4" s="16">
        <v>-155.1</v>
      </c>
      <c r="I4" s="70">
        <v>0</v>
      </c>
      <c r="J4" s="14">
        <v>0</v>
      </c>
      <c r="K4" s="20">
        <v>633.57000000000005</v>
      </c>
      <c r="L4" s="14">
        <v>179.43</v>
      </c>
      <c r="M4" s="20">
        <v>772.31</v>
      </c>
      <c r="N4" s="14">
        <v>9267.8799999999992</v>
      </c>
      <c r="O4" s="20">
        <v>-153.97</v>
      </c>
      <c r="P4" s="72">
        <v>494.27</v>
      </c>
      <c r="Q4" s="72">
        <v>490.11</v>
      </c>
      <c r="R4" s="44">
        <v>509.16999999999899</v>
      </c>
      <c r="S4" s="56" t="s">
        <v>373</v>
      </c>
      <c r="T4" s="47"/>
    </row>
    <row r="5" spans="1:21">
      <c r="A5" s="7">
        <v>2</v>
      </c>
      <c r="B5" s="12" t="s">
        <v>349</v>
      </c>
      <c r="C5" s="13" t="s">
        <v>84</v>
      </c>
      <c r="D5" s="14">
        <v>61200</v>
      </c>
      <c r="E5" s="13" t="s">
        <v>61</v>
      </c>
      <c r="F5" s="13">
        <v>48</v>
      </c>
      <c r="G5" s="15">
        <v>40299</v>
      </c>
      <c r="H5" s="16">
        <v>3910.06</v>
      </c>
      <c r="I5" s="70">
        <v>1366.77</v>
      </c>
      <c r="J5" s="14">
        <v>605.84</v>
      </c>
      <c r="K5" s="20">
        <v>6103.28</v>
      </c>
      <c r="L5" s="14">
        <v>25000</v>
      </c>
      <c r="M5" s="20">
        <v>11022.9142433896</v>
      </c>
      <c r="N5" s="14">
        <v>61249.39</v>
      </c>
      <c r="O5" s="20">
        <v>501.21</v>
      </c>
      <c r="P5" s="72">
        <v>459.79</v>
      </c>
      <c r="Q5" s="72">
        <v>590.78</v>
      </c>
      <c r="R5" s="44">
        <v>4576.3900000000003</v>
      </c>
      <c r="S5" s="43"/>
      <c r="T5" s="47"/>
    </row>
    <row r="6" spans="1:21">
      <c r="A6" s="7">
        <v>3</v>
      </c>
      <c r="B6" s="12" t="s">
        <v>350</v>
      </c>
      <c r="C6" s="13" t="s">
        <v>84</v>
      </c>
      <c r="D6" s="14">
        <v>6000</v>
      </c>
      <c r="E6" s="13" t="s">
        <v>61</v>
      </c>
      <c r="F6" s="13">
        <v>30</v>
      </c>
      <c r="G6" s="15">
        <v>40949</v>
      </c>
      <c r="H6" s="16">
        <v>159.15</v>
      </c>
      <c r="I6" s="70">
        <v>252.6</v>
      </c>
      <c r="J6" s="14">
        <v>255.14</v>
      </c>
      <c r="K6" s="20">
        <v>1104.81</v>
      </c>
      <c r="L6" s="14">
        <v>2550.84</v>
      </c>
      <c r="M6" s="20">
        <v>2496.7199999999998</v>
      </c>
      <c r="N6" s="14">
        <v>3695.63</v>
      </c>
      <c r="O6" s="20">
        <v>24.51</v>
      </c>
      <c r="P6" s="72">
        <v>24.916807999999801</v>
      </c>
      <c r="Q6" s="72">
        <v>289.517</v>
      </c>
      <c r="R6" s="44">
        <v>553.05652999999995</v>
      </c>
      <c r="S6" s="43"/>
      <c r="T6" s="47"/>
    </row>
    <row r="7" spans="1:21">
      <c r="A7" s="7">
        <v>4</v>
      </c>
      <c r="B7" s="62" t="s">
        <v>384</v>
      </c>
      <c r="C7" s="63" t="s">
        <v>84</v>
      </c>
      <c r="D7" s="42">
        <v>6019.15</v>
      </c>
      <c r="E7" s="64" t="s">
        <v>52</v>
      </c>
      <c r="F7" s="63">
        <v>18</v>
      </c>
      <c r="G7" s="65">
        <v>41366</v>
      </c>
      <c r="H7" s="16">
        <v>1215.3</v>
      </c>
      <c r="I7" s="41"/>
      <c r="J7" s="14">
        <v>42.62</v>
      </c>
      <c r="K7" s="20">
        <v>1215.3</v>
      </c>
      <c r="L7" s="42">
        <v>350</v>
      </c>
      <c r="M7" s="20">
        <v>1215.3</v>
      </c>
      <c r="N7" s="42">
        <v>1215.3</v>
      </c>
      <c r="O7" s="20">
        <v>55.24</v>
      </c>
      <c r="P7" s="72">
        <v>55.24</v>
      </c>
      <c r="Q7" s="72">
        <v>55.24</v>
      </c>
      <c r="R7" s="77">
        <v>55.24</v>
      </c>
      <c r="S7" s="56" t="s">
        <v>54</v>
      </c>
      <c r="T7" s="47"/>
    </row>
    <row r="8" spans="1:21" ht="20.25" customHeight="1">
      <c r="A8" s="7">
        <v>5</v>
      </c>
      <c r="B8" s="12" t="s">
        <v>351</v>
      </c>
      <c r="C8" s="13" t="s">
        <v>84</v>
      </c>
      <c r="D8" s="14">
        <v>10953.13</v>
      </c>
      <c r="E8" s="13" t="s">
        <v>61</v>
      </c>
      <c r="F8" s="13">
        <v>30</v>
      </c>
      <c r="G8" s="15">
        <v>41286</v>
      </c>
      <c r="H8" s="16">
        <v>755.79</v>
      </c>
      <c r="I8" s="70">
        <v>313.79000000000002</v>
      </c>
      <c r="J8" s="14">
        <v>798.4</v>
      </c>
      <c r="K8" s="20">
        <v>755.79</v>
      </c>
      <c r="L8" s="14">
        <v>2500</v>
      </c>
      <c r="M8" s="20">
        <v>755.79</v>
      </c>
      <c r="N8" s="14">
        <v>755.79</v>
      </c>
      <c r="O8" s="20">
        <v>96.18</v>
      </c>
      <c r="P8" s="72">
        <v>96.18</v>
      </c>
      <c r="Q8" s="72">
        <v>96.18</v>
      </c>
      <c r="R8" s="44">
        <v>96.18</v>
      </c>
      <c r="S8" s="56" t="s">
        <v>54</v>
      </c>
      <c r="T8" s="47"/>
    </row>
    <row r="9" spans="1:21">
      <c r="A9" s="7">
        <v>6</v>
      </c>
      <c r="B9" s="12" t="s">
        <v>352</v>
      </c>
      <c r="C9" s="17" t="s">
        <v>60</v>
      </c>
      <c r="D9" s="18">
        <v>6043.27</v>
      </c>
      <c r="E9" s="17" t="s">
        <v>61</v>
      </c>
      <c r="F9" s="17">
        <v>40</v>
      </c>
      <c r="G9" s="19">
        <v>40211</v>
      </c>
      <c r="H9" s="16">
        <v>264.50813824768397</v>
      </c>
      <c r="I9" s="70">
        <v>96.96</v>
      </c>
      <c r="J9" s="14">
        <v>138.11000000000001</v>
      </c>
      <c r="K9" s="20">
        <f>((220.8+243.1)+41.4304834013276)+264.508138247684</f>
        <v>769.83862164901154</v>
      </c>
      <c r="L9" s="14">
        <v>1303.52</v>
      </c>
      <c r="M9" s="20">
        <f>((194.47983193929+243.1)+41.4304834013276)+264.508138247684</f>
        <v>743.51845358830155</v>
      </c>
      <c r="N9" s="14">
        <v>4780.9854397418603</v>
      </c>
      <c r="O9" s="20">
        <v>36.8855672476828</v>
      </c>
      <c r="P9" s="72">
        <v>332.288434861783</v>
      </c>
      <c r="Q9" s="72">
        <v>416.66982241295898</v>
      </c>
      <c r="R9" s="44">
        <v>700.45535456650998</v>
      </c>
      <c r="S9" s="43"/>
      <c r="T9" s="47"/>
    </row>
    <row r="10" spans="1:21" ht="36">
      <c r="A10" s="7">
        <v>7</v>
      </c>
      <c r="B10" s="12" t="s">
        <v>353</v>
      </c>
      <c r="C10" s="17" t="s">
        <v>291</v>
      </c>
      <c r="D10" s="18">
        <v>4784</v>
      </c>
      <c r="E10" s="17" t="s">
        <v>61</v>
      </c>
      <c r="F10" s="17">
        <v>32</v>
      </c>
      <c r="G10" s="19">
        <v>40091</v>
      </c>
      <c r="H10" s="16">
        <v>0</v>
      </c>
      <c r="I10" s="73">
        <v>0</v>
      </c>
      <c r="J10" s="14">
        <v>0</v>
      </c>
      <c r="K10" s="20">
        <v>0</v>
      </c>
      <c r="L10" s="14">
        <v>464.36</v>
      </c>
      <c r="M10" s="20">
        <v>0</v>
      </c>
      <c r="N10" s="14">
        <v>4735.4259000000002</v>
      </c>
      <c r="O10" s="20">
        <v>0</v>
      </c>
      <c r="P10" s="72">
        <v>-39.799999999999997</v>
      </c>
      <c r="Q10" s="72">
        <v>-47.6</v>
      </c>
      <c r="R10" s="44">
        <v>1087.8699999999999</v>
      </c>
      <c r="S10" s="56" t="s">
        <v>354</v>
      </c>
      <c r="T10" s="47"/>
    </row>
    <row r="11" spans="1:21">
      <c r="A11" s="7">
        <v>8</v>
      </c>
      <c r="B11" s="12" t="s">
        <v>355</v>
      </c>
      <c r="C11" s="17" t="s">
        <v>70</v>
      </c>
      <c r="D11" s="18">
        <v>5894.47</v>
      </c>
      <c r="E11" s="17" t="s">
        <v>61</v>
      </c>
      <c r="F11" s="17">
        <v>36</v>
      </c>
      <c r="G11" s="19">
        <v>40603</v>
      </c>
      <c r="H11" s="20">
        <v>219.3</v>
      </c>
      <c r="I11" s="70">
        <v>90.59</v>
      </c>
      <c r="J11" s="14">
        <v>172.81</v>
      </c>
      <c r="K11" s="20">
        <v>1381.18</v>
      </c>
      <c r="L11" s="14">
        <v>889.06</v>
      </c>
      <c r="M11" s="20">
        <v>1569.75</v>
      </c>
      <c r="N11" s="14">
        <v>6927.44</v>
      </c>
      <c r="O11" s="20">
        <v>5.34</v>
      </c>
      <c r="P11" s="72">
        <v>321.88</v>
      </c>
      <c r="Q11" s="72">
        <v>259.22000000000003</v>
      </c>
      <c r="R11" s="44">
        <v>2666.2</v>
      </c>
      <c r="S11" s="43"/>
      <c r="T11" s="47"/>
    </row>
    <row r="12" spans="1:21">
      <c r="A12" s="7">
        <v>9</v>
      </c>
      <c r="B12" s="12" t="s">
        <v>356</v>
      </c>
      <c r="C12" s="17" t="s">
        <v>70</v>
      </c>
      <c r="D12" s="18">
        <v>6667.36</v>
      </c>
      <c r="E12" s="17" t="s">
        <v>61</v>
      </c>
      <c r="F12" s="17">
        <v>36</v>
      </c>
      <c r="G12" s="19">
        <v>40725</v>
      </c>
      <c r="H12" s="16">
        <v>86.14</v>
      </c>
      <c r="I12" s="70">
        <v>157.87</v>
      </c>
      <c r="J12" s="14">
        <v>581.74</v>
      </c>
      <c r="K12" s="20">
        <v>269.68</v>
      </c>
      <c r="L12" s="14">
        <v>1660.94</v>
      </c>
      <c r="M12" s="20">
        <v>435.15</v>
      </c>
      <c r="N12" s="14">
        <v>3529.29</v>
      </c>
      <c r="O12" s="20">
        <v>11.37</v>
      </c>
      <c r="P12" s="72">
        <v>23.66</v>
      </c>
      <c r="Q12" s="72">
        <v>35.25</v>
      </c>
      <c r="R12" s="44">
        <v>62.21</v>
      </c>
      <c r="S12" s="43"/>
      <c r="T12" s="47"/>
    </row>
    <row r="13" spans="1:21">
      <c r="A13" s="7">
        <v>10</v>
      </c>
      <c r="B13" s="12" t="s">
        <v>357</v>
      </c>
      <c r="C13" s="17" t="s">
        <v>70</v>
      </c>
      <c r="D13" s="18">
        <v>47600</v>
      </c>
      <c r="E13" s="17" t="s">
        <v>61</v>
      </c>
      <c r="F13" s="17">
        <v>60</v>
      </c>
      <c r="G13" s="19">
        <v>41064</v>
      </c>
      <c r="H13" s="16">
        <v>4479.04</v>
      </c>
      <c r="I13" s="70">
        <v>662.14</v>
      </c>
      <c r="J13" s="14">
        <v>2660</v>
      </c>
      <c r="K13" s="20">
        <v>4957.0334220000004</v>
      </c>
      <c r="L13" s="14">
        <v>5392</v>
      </c>
      <c r="M13" s="20">
        <v>5788.9344279999996</v>
      </c>
      <c r="N13" s="14">
        <v>6980.0876779999999</v>
      </c>
      <c r="O13" s="20">
        <v>149.54</v>
      </c>
      <c r="P13" s="72">
        <v>211.51687200000001</v>
      </c>
      <c r="Q13" s="72">
        <v>319.38239700000003</v>
      </c>
      <c r="R13" s="44">
        <v>473.831931</v>
      </c>
      <c r="S13" s="56"/>
      <c r="T13" s="47"/>
    </row>
    <row r="14" spans="1:21" ht="24">
      <c r="A14" s="7">
        <v>11</v>
      </c>
      <c r="B14" s="12" t="s">
        <v>358</v>
      </c>
      <c r="C14" s="17" t="s">
        <v>70</v>
      </c>
      <c r="D14" s="18">
        <v>7072.74</v>
      </c>
      <c r="E14" s="17" t="s">
        <v>359</v>
      </c>
      <c r="F14" s="17">
        <v>36</v>
      </c>
      <c r="G14" s="19">
        <v>41306</v>
      </c>
      <c r="H14" s="16">
        <v>0</v>
      </c>
      <c r="I14" s="70">
        <v>64</v>
      </c>
      <c r="J14" s="14">
        <v>240</v>
      </c>
      <c r="K14" s="20">
        <v>0</v>
      </c>
      <c r="L14" s="14">
        <v>900</v>
      </c>
      <c r="M14" s="20">
        <v>0</v>
      </c>
      <c r="N14" s="14">
        <v>0</v>
      </c>
      <c r="O14" s="20">
        <v>0</v>
      </c>
      <c r="P14" s="72">
        <v>0</v>
      </c>
      <c r="Q14" s="72">
        <v>0</v>
      </c>
      <c r="R14" s="44">
        <v>0</v>
      </c>
      <c r="S14" s="56"/>
      <c r="T14" s="47"/>
    </row>
    <row r="15" spans="1:21">
      <c r="A15" s="7">
        <v>12</v>
      </c>
      <c r="B15" s="12" t="s">
        <v>360</v>
      </c>
      <c r="C15" s="17" t="s">
        <v>79</v>
      </c>
      <c r="D15" s="18">
        <v>4734.4799999999996</v>
      </c>
      <c r="E15" s="17" t="s">
        <v>61</v>
      </c>
      <c r="F15" s="17">
        <v>36</v>
      </c>
      <c r="G15" s="19">
        <v>40848</v>
      </c>
      <c r="H15" s="16">
        <v>492.43</v>
      </c>
      <c r="I15" s="70">
        <v>133.49</v>
      </c>
      <c r="J15" s="14">
        <v>649.76</v>
      </c>
      <c r="K15" s="20">
        <v>445.69618100000002</v>
      </c>
      <c r="L15" s="14">
        <v>1840.78</v>
      </c>
      <c r="M15" s="20">
        <v>503.12527999999998</v>
      </c>
      <c r="N15" s="14">
        <v>1351.4052799999999</v>
      </c>
      <c r="O15" s="20">
        <v>15.51</v>
      </c>
      <c r="P15" s="72">
        <v>62.988379000000002</v>
      </c>
      <c r="Q15" s="72">
        <v>40.840035566159798</v>
      </c>
      <c r="R15" s="44">
        <v>16.969368566159801</v>
      </c>
      <c r="S15" s="43"/>
      <c r="T15" s="47">
        <v>115</v>
      </c>
      <c r="U15" s="2" t="s">
        <v>61</v>
      </c>
    </row>
    <row r="16" spans="1:21">
      <c r="A16" s="7">
        <v>13</v>
      </c>
      <c r="B16" s="12" t="s">
        <v>361</v>
      </c>
      <c r="C16" s="17" t="s">
        <v>60</v>
      </c>
      <c r="D16" s="18">
        <v>7662.41</v>
      </c>
      <c r="E16" s="17" t="s">
        <v>72</v>
      </c>
      <c r="F16" s="17">
        <v>50</v>
      </c>
      <c r="G16" s="19">
        <v>39643</v>
      </c>
      <c r="H16" s="16">
        <v>-180.53340534466599</v>
      </c>
      <c r="I16" s="70">
        <v>62.46</v>
      </c>
      <c r="J16" s="14">
        <v>143.32</v>
      </c>
      <c r="K16" s="20">
        <v>-152.31</v>
      </c>
      <c r="L16" s="14">
        <v>372.3</v>
      </c>
      <c r="M16" s="20">
        <v>128.90060564020499</v>
      </c>
      <c r="N16" s="14">
        <v>7708.9411761552501</v>
      </c>
      <c r="O16" s="20">
        <v>-140.91454034466599</v>
      </c>
      <c r="P16" s="72">
        <v>-138.52454034466601</v>
      </c>
      <c r="Q16" s="72">
        <v>24.18</v>
      </c>
      <c r="R16" s="44">
        <v>1041.5211743683999</v>
      </c>
      <c r="S16" s="43"/>
      <c r="T16" s="47"/>
    </row>
    <row r="17" spans="1:21">
      <c r="A17" s="7">
        <v>14</v>
      </c>
      <c r="B17" s="12" t="s">
        <v>97</v>
      </c>
      <c r="C17" s="17" t="s">
        <v>98</v>
      </c>
      <c r="D17" s="18">
        <v>1926.4</v>
      </c>
      <c r="E17" s="17" t="s">
        <v>52</v>
      </c>
      <c r="F17" s="17">
        <v>12</v>
      </c>
      <c r="G17" s="19">
        <v>41487</v>
      </c>
      <c r="H17" s="16">
        <v>0</v>
      </c>
      <c r="I17" s="70">
        <v>0</v>
      </c>
      <c r="J17" s="14">
        <v>0</v>
      </c>
      <c r="K17" s="20">
        <v>0</v>
      </c>
      <c r="L17" s="14">
        <v>446.18</v>
      </c>
      <c r="M17" s="20">
        <v>0</v>
      </c>
      <c r="N17" s="14">
        <v>2871.61</v>
      </c>
      <c r="O17" s="20">
        <v>0</v>
      </c>
      <c r="P17" s="72">
        <v>0</v>
      </c>
      <c r="Q17" s="72">
        <v>0</v>
      </c>
      <c r="R17" s="44">
        <v>83.87</v>
      </c>
      <c r="S17" s="56" t="s">
        <v>66</v>
      </c>
      <c r="T17" s="47"/>
    </row>
    <row r="18" spans="1:21" ht="36">
      <c r="A18" s="7">
        <v>15</v>
      </c>
      <c r="B18" s="12" t="s">
        <v>362</v>
      </c>
      <c r="C18" s="13" t="s">
        <v>84</v>
      </c>
      <c r="D18" s="14">
        <v>5776.67</v>
      </c>
      <c r="E18" s="13" t="s">
        <v>52</v>
      </c>
      <c r="F18" s="13">
        <v>26</v>
      </c>
      <c r="G18" s="15">
        <v>40530</v>
      </c>
      <c r="H18" s="16">
        <v>-39.26</v>
      </c>
      <c r="I18" s="70">
        <v>37.39</v>
      </c>
      <c r="J18" s="14">
        <v>0</v>
      </c>
      <c r="K18" s="20">
        <v>345.69</v>
      </c>
      <c r="L18" s="14">
        <v>163.44999999999999</v>
      </c>
      <c r="M18" s="20">
        <v>1505.47</v>
      </c>
      <c r="N18" s="14">
        <v>6408.55</v>
      </c>
      <c r="O18" s="20">
        <v>-165.27</v>
      </c>
      <c r="P18" s="72">
        <v>-119.435283</v>
      </c>
      <c r="Q18" s="72">
        <v>-227.48</v>
      </c>
      <c r="R18" s="44">
        <v>179.59521525645201</v>
      </c>
      <c r="S18" s="43"/>
      <c r="T18" s="47"/>
    </row>
    <row r="19" spans="1:21">
      <c r="A19" s="7">
        <v>16</v>
      </c>
      <c r="B19" s="12" t="s">
        <v>363</v>
      </c>
      <c r="C19" s="13" t="s">
        <v>84</v>
      </c>
      <c r="D19" s="14">
        <v>719.15</v>
      </c>
      <c r="E19" s="13" t="s">
        <v>52</v>
      </c>
      <c r="F19" s="13">
        <v>12</v>
      </c>
      <c r="G19" s="15">
        <v>41005</v>
      </c>
      <c r="H19" s="16">
        <v>32.880000000000003</v>
      </c>
      <c r="I19" s="70">
        <v>0</v>
      </c>
      <c r="J19" s="14">
        <v>0</v>
      </c>
      <c r="K19" s="20">
        <v>50.68</v>
      </c>
      <c r="L19" s="14">
        <v>93.11</v>
      </c>
      <c r="M19" s="20">
        <v>275.79000000000002</v>
      </c>
      <c r="N19" s="14">
        <v>722.59</v>
      </c>
      <c r="O19" s="20">
        <v>2.42</v>
      </c>
      <c r="P19" s="72">
        <v>3.7315960000000001</v>
      </c>
      <c r="Q19" s="72">
        <v>20.296704999999999</v>
      </c>
      <c r="R19" s="44">
        <v>53.182239000000003</v>
      </c>
      <c r="S19" s="43"/>
      <c r="T19" s="47"/>
    </row>
    <row r="20" spans="1:21">
      <c r="A20" s="7">
        <v>17</v>
      </c>
      <c r="B20" s="12" t="s">
        <v>364</v>
      </c>
      <c r="C20" s="13" t="s">
        <v>84</v>
      </c>
      <c r="D20" s="14">
        <v>1885.41</v>
      </c>
      <c r="E20" s="13" t="s">
        <v>52</v>
      </c>
      <c r="F20" s="13">
        <v>24</v>
      </c>
      <c r="G20" s="15">
        <v>41169</v>
      </c>
      <c r="H20" s="16">
        <v>113.34</v>
      </c>
      <c r="I20" s="70">
        <v>78.77</v>
      </c>
      <c r="J20" s="14">
        <v>15.24</v>
      </c>
      <c r="K20" s="20">
        <v>220.54</v>
      </c>
      <c r="L20" s="14">
        <v>657.42</v>
      </c>
      <c r="M20" s="20">
        <v>301.98</v>
      </c>
      <c r="N20" s="14">
        <v>335.6</v>
      </c>
      <c r="O20" s="20">
        <v>6.29</v>
      </c>
      <c r="P20" s="72">
        <v>12.236510000000001</v>
      </c>
      <c r="Q20" s="72">
        <v>16.754380999999999</v>
      </c>
      <c r="R20" s="44">
        <v>18.624381</v>
      </c>
      <c r="S20" s="56"/>
      <c r="T20" s="47"/>
    </row>
    <row r="21" spans="1:21" ht="24">
      <c r="A21" s="7">
        <v>18</v>
      </c>
      <c r="B21" s="12" t="s">
        <v>92</v>
      </c>
      <c r="C21" s="13" t="s">
        <v>84</v>
      </c>
      <c r="D21" s="14">
        <v>1082.45</v>
      </c>
      <c r="E21" s="13" t="s">
        <v>52</v>
      </c>
      <c r="F21" s="13"/>
      <c r="G21" s="15"/>
      <c r="H21" s="16">
        <v>78.58</v>
      </c>
      <c r="I21" s="70">
        <v>249</v>
      </c>
      <c r="J21" s="14">
        <v>70.61</v>
      </c>
      <c r="K21" s="20">
        <v>476.24</v>
      </c>
      <c r="L21" s="14">
        <v>500</v>
      </c>
      <c r="M21" s="20">
        <v>689.66</v>
      </c>
      <c r="N21" s="14">
        <v>10046.51</v>
      </c>
      <c r="O21" s="20">
        <v>14.85</v>
      </c>
      <c r="P21" s="72">
        <v>78.204402000000798</v>
      </c>
      <c r="Q21" s="72">
        <v>118.53514600000101</v>
      </c>
      <c r="R21" s="44">
        <v>-317.76360799999901</v>
      </c>
      <c r="S21" s="56"/>
      <c r="T21" s="47"/>
    </row>
    <row r="22" spans="1:21" s="5" customFormat="1" ht="24">
      <c r="A22" s="7">
        <v>19</v>
      </c>
      <c r="B22" s="62" t="s">
        <v>385</v>
      </c>
      <c r="C22" s="63" t="s">
        <v>84</v>
      </c>
      <c r="D22" s="42">
        <v>5189.21</v>
      </c>
      <c r="E22" s="64" t="s">
        <v>52</v>
      </c>
      <c r="F22" s="63">
        <v>22</v>
      </c>
      <c r="G22" s="65">
        <v>41395</v>
      </c>
      <c r="H22" s="16">
        <v>0</v>
      </c>
      <c r="I22" s="41"/>
      <c r="J22" s="14">
        <v>11.34</v>
      </c>
      <c r="K22" s="20">
        <v>0</v>
      </c>
      <c r="L22" s="42">
        <v>542</v>
      </c>
      <c r="M22" s="20">
        <v>0</v>
      </c>
      <c r="N22" s="42">
        <v>0</v>
      </c>
      <c r="O22" s="20">
        <v>0</v>
      </c>
      <c r="P22" s="72">
        <v>0</v>
      </c>
      <c r="Q22" s="72">
        <v>0</v>
      </c>
      <c r="R22" s="77">
        <v>0</v>
      </c>
      <c r="S22" s="56" t="s">
        <v>54</v>
      </c>
      <c r="T22" s="78"/>
    </row>
    <row r="23" spans="1:21" ht="24">
      <c r="A23" s="7">
        <v>20</v>
      </c>
      <c r="B23" s="12" t="s">
        <v>365</v>
      </c>
      <c r="C23" s="13" t="s">
        <v>249</v>
      </c>
      <c r="D23" s="14">
        <v>369.1</v>
      </c>
      <c r="E23" s="13" t="s">
        <v>52</v>
      </c>
      <c r="F23" s="13">
        <v>8</v>
      </c>
      <c r="G23" s="15">
        <v>41054</v>
      </c>
      <c r="H23" s="16">
        <v>117.91</v>
      </c>
      <c r="I23" s="70">
        <v>33.020000000000003</v>
      </c>
      <c r="J23" s="14">
        <v>0</v>
      </c>
      <c r="K23" s="20">
        <v>133.69999999999999</v>
      </c>
      <c r="L23" s="14">
        <v>296.82</v>
      </c>
      <c r="M23" s="20">
        <v>249.96</v>
      </c>
      <c r="N23" s="14">
        <v>319.14999999999998</v>
      </c>
      <c r="O23" s="20">
        <v>52.72</v>
      </c>
      <c r="P23" s="72">
        <v>63.35</v>
      </c>
      <c r="Q23" s="72">
        <v>53</v>
      </c>
      <c r="R23" s="44">
        <v>55.77</v>
      </c>
      <c r="S23" s="43"/>
      <c r="T23" s="47">
        <v>10</v>
      </c>
      <c r="U23" s="2" t="s">
        <v>52</v>
      </c>
    </row>
    <row r="24" spans="1:21">
      <c r="A24" s="7">
        <v>21</v>
      </c>
      <c r="B24" s="12" t="s">
        <v>55</v>
      </c>
      <c r="C24" s="13" t="s">
        <v>56</v>
      </c>
      <c r="D24" s="14">
        <v>9406.3742999999995</v>
      </c>
      <c r="E24" s="17" t="s">
        <v>52</v>
      </c>
      <c r="F24" s="17">
        <v>18</v>
      </c>
      <c r="G24" s="15">
        <v>40064</v>
      </c>
      <c r="H24" s="16">
        <v>21.57</v>
      </c>
      <c r="I24" s="70">
        <v>39.96</v>
      </c>
      <c r="J24" s="14">
        <v>79.27</v>
      </c>
      <c r="K24" s="20">
        <v>53.89</v>
      </c>
      <c r="L24" s="14">
        <v>268.23</v>
      </c>
      <c r="M24" s="20">
        <v>1463.29261490102</v>
      </c>
      <c r="N24" s="14">
        <v>8918.8743149010206</v>
      </c>
      <c r="O24" s="20">
        <v>1.57</v>
      </c>
      <c r="P24" s="72">
        <v>4.1500000000000004</v>
      </c>
      <c r="Q24" s="72">
        <v>22.21</v>
      </c>
      <c r="R24" s="44">
        <v>693.95</v>
      </c>
      <c r="S24" s="58" t="s">
        <v>57</v>
      </c>
      <c r="T24" s="47"/>
    </row>
    <row r="25" spans="1:21">
      <c r="A25" s="7">
        <v>22</v>
      </c>
      <c r="B25" s="12" t="s">
        <v>366</v>
      </c>
      <c r="C25" s="13" t="s">
        <v>56</v>
      </c>
      <c r="D25" s="14">
        <v>889.88</v>
      </c>
      <c r="E25" s="17" t="s">
        <v>52</v>
      </c>
      <c r="F25" s="17">
        <v>15</v>
      </c>
      <c r="G25" s="15">
        <v>41240</v>
      </c>
      <c r="H25" s="16">
        <v>197.91</v>
      </c>
      <c r="I25" s="70">
        <v>209.51</v>
      </c>
      <c r="J25" s="14">
        <v>0</v>
      </c>
      <c r="K25" s="20">
        <v>322.14999999999998</v>
      </c>
      <c r="L25" s="14">
        <v>889.88</v>
      </c>
      <c r="M25" s="20">
        <v>494.62</v>
      </c>
      <c r="N25" s="14">
        <v>494.62</v>
      </c>
      <c r="O25" s="20">
        <v>10.36</v>
      </c>
      <c r="P25" s="72">
        <v>16.86</v>
      </c>
      <c r="Q25" s="72">
        <v>25.89</v>
      </c>
      <c r="R25" s="44">
        <v>25.89</v>
      </c>
      <c r="S25" s="56"/>
      <c r="T25" s="47"/>
    </row>
    <row r="26" spans="1:21" ht="24">
      <c r="A26" s="7">
        <v>23</v>
      </c>
      <c r="B26" s="12" t="s">
        <v>367</v>
      </c>
      <c r="C26" s="13" t="s">
        <v>56</v>
      </c>
      <c r="D26" s="14">
        <v>2873.64</v>
      </c>
      <c r="E26" s="17" t="s">
        <v>52</v>
      </c>
      <c r="F26" s="17">
        <v>24</v>
      </c>
      <c r="G26" s="19">
        <v>40990</v>
      </c>
      <c r="H26" s="16">
        <v>75.209999999999994</v>
      </c>
      <c r="I26" s="70">
        <v>260.35000000000002</v>
      </c>
      <c r="J26" s="14">
        <v>857.69</v>
      </c>
      <c r="K26" s="20">
        <v>160.82</v>
      </c>
      <c r="L26" s="14">
        <v>2000</v>
      </c>
      <c r="M26" s="20">
        <v>212.94</v>
      </c>
      <c r="N26" s="14">
        <v>881.2</v>
      </c>
      <c r="O26" s="20">
        <v>0</v>
      </c>
      <c r="P26" s="74">
        <v>-3.23</v>
      </c>
      <c r="Q26" s="74">
        <v>-6.36</v>
      </c>
      <c r="R26" s="44">
        <v>-321.18</v>
      </c>
      <c r="S26" s="43"/>
      <c r="T26" s="47"/>
    </row>
    <row r="27" spans="1:21">
      <c r="A27" s="7">
        <v>24</v>
      </c>
      <c r="B27" s="12" t="s">
        <v>368</v>
      </c>
      <c r="C27" s="13" t="s">
        <v>56</v>
      </c>
      <c r="D27" s="14">
        <v>818.88</v>
      </c>
      <c r="E27" s="17" t="s">
        <v>52</v>
      </c>
      <c r="F27" s="17">
        <v>12</v>
      </c>
      <c r="G27" s="19">
        <v>40603</v>
      </c>
      <c r="H27" s="16">
        <v>0</v>
      </c>
      <c r="I27" s="70">
        <v>58.42</v>
      </c>
      <c r="J27" s="14">
        <v>50.15</v>
      </c>
      <c r="K27" s="20">
        <v>34.340000000000003</v>
      </c>
      <c r="L27" s="14">
        <v>314</v>
      </c>
      <c r="M27" s="20">
        <v>61.97</v>
      </c>
      <c r="N27" s="14">
        <v>344.79</v>
      </c>
      <c r="O27" s="20">
        <v>0</v>
      </c>
      <c r="P27" s="72">
        <v>9.4499999999999993</v>
      </c>
      <c r="Q27" s="72">
        <v>6.98</v>
      </c>
      <c r="R27" s="44">
        <v>113.23</v>
      </c>
      <c r="S27" s="56" t="s">
        <v>58</v>
      </c>
      <c r="T27" s="47"/>
    </row>
    <row r="28" spans="1:21">
      <c r="A28" s="7">
        <v>25</v>
      </c>
      <c r="B28" s="62" t="s">
        <v>386</v>
      </c>
      <c r="C28" s="63" t="s">
        <v>56</v>
      </c>
      <c r="D28" s="42">
        <v>1534.67</v>
      </c>
      <c r="E28" s="64" t="s">
        <v>52</v>
      </c>
      <c r="F28" s="64">
        <v>32</v>
      </c>
      <c r="G28" s="66">
        <v>41255</v>
      </c>
      <c r="H28" s="16">
        <v>0</v>
      </c>
      <c r="I28" s="41"/>
      <c r="J28" s="14">
        <v>58.18</v>
      </c>
      <c r="K28" s="20">
        <v>0</v>
      </c>
      <c r="L28" s="42">
        <v>301</v>
      </c>
      <c r="M28" s="20">
        <v>0</v>
      </c>
      <c r="N28" s="42">
        <v>0</v>
      </c>
      <c r="O28" s="20">
        <v>0</v>
      </c>
      <c r="P28" s="72">
        <v>0</v>
      </c>
      <c r="Q28" s="72">
        <v>0</v>
      </c>
      <c r="R28" s="77">
        <v>0</v>
      </c>
      <c r="S28" s="56" t="s">
        <v>54</v>
      </c>
      <c r="T28" s="47"/>
    </row>
    <row r="29" spans="1:21">
      <c r="A29" s="7">
        <v>26</v>
      </c>
      <c r="B29" s="12" t="s">
        <v>369</v>
      </c>
      <c r="C29" s="17" t="s">
        <v>51</v>
      </c>
      <c r="D29" s="18">
        <v>7440.6</v>
      </c>
      <c r="E29" s="17" t="s">
        <v>52</v>
      </c>
      <c r="F29" s="17">
        <v>24</v>
      </c>
      <c r="G29" s="19">
        <v>40888</v>
      </c>
      <c r="H29" s="16">
        <v>1901.93</v>
      </c>
      <c r="I29" s="70">
        <v>308.22000000000003</v>
      </c>
      <c r="J29" s="14">
        <v>1270.2</v>
      </c>
      <c r="K29" s="20">
        <v>2446.2600000000002</v>
      </c>
      <c r="L29" s="14">
        <v>4239.8</v>
      </c>
      <c r="M29" s="20">
        <v>2982.2594531691402</v>
      </c>
      <c r="N29" s="14">
        <v>4728.1665872609601</v>
      </c>
      <c r="O29" s="20">
        <v>79.2</v>
      </c>
      <c r="P29" s="72">
        <v>91.28</v>
      </c>
      <c r="Q29" s="72">
        <v>126.859858169144</v>
      </c>
      <c r="R29" s="44">
        <v>156.852988260964</v>
      </c>
      <c r="S29" s="43"/>
      <c r="T29" s="47"/>
    </row>
    <row r="30" spans="1:21">
      <c r="A30" s="7">
        <v>27</v>
      </c>
      <c r="B30" s="62" t="s">
        <v>387</v>
      </c>
      <c r="C30" s="64" t="s">
        <v>51</v>
      </c>
      <c r="D30" s="67">
        <v>14014.18</v>
      </c>
      <c r="E30" s="64" t="s">
        <v>52</v>
      </c>
      <c r="F30" s="64">
        <v>40</v>
      </c>
      <c r="G30" s="66">
        <v>41255</v>
      </c>
      <c r="H30" s="16">
        <v>0</v>
      </c>
      <c r="I30" s="41"/>
      <c r="J30" s="14">
        <v>647.9</v>
      </c>
      <c r="K30" s="20">
        <v>0</v>
      </c>
      <c r="L30" s="42">
        <v>1300</v>
      </c>
      <c r="M30" s="20">
        <v>0</v>
      </c>
      <c r="N30" s="42">
        <v>0</v>
      </c>
      <c r="O30" s="20">
        <v>0</v>
      </c>
      <c r="P30" s="72">
        <v>0</v>
      </c>
      <c r="Q30" s="72">
        <v>0</v>
      </c>
      <c r="R30" s="77">
        <v>0</v>
      </c>
      <c r="S30" s="56" t="s">
        <v>54</v>
      </c>
      <c r="T30" s="47"/>
    </row>
    <row r="31" spans="1:21" ht="24">
      <c r="A31" s="7">
        <v>28</v>
      </c>
      <c r="B31" s="12" t="s">
        <v>370</v>
      </c>
      <c r="C31" s="17" t="s">
        <v>60</v>
      </c>
      <c r="D31" s="18">
        <v>621.54999999999995</v>
      </c>
      <c r="E31" s="17" t="s">
        <v>52</v>
      </c>
      <c r="F31" s="17">
        <v>10</v>
      </c>
      <c r="G31" s="19">
        <v>40819</v>
      </c>
      <c r="H31" s="16">
        <v>14.93</v>
      </c>
      <c r="I31" s="70">
        <v>0</v>
      </c>
      <c r="J31" s="14">
        <v>0</v>
      </c>
      <c r="K31" s="20">
        <v>16.79</v>
      </c>
      <c r="L31" s="14">
        <v>621.54999999999995</v>
      </c>
      <c r="M31" s="20">
        <v>92.432545882352898</v>
      </c>
      <c r="N31" s="14">
        <v>872.12254588235305</v>
      </c>
      <c r="O31" s="20">
        <v>14.33</v>
      </c>
      <c r="P31" s="72">
        <v>14.61</v>
      </c>
      <c r="Q31" s="72">
        <v>25.9563818823529</v>
      </c>
      <c r="R31" s="44">
        <v>185.156381882353</v>
      </c>
      <c r="S31" s="43"/>
      <c r="T31" s="47"/>
    </row>
    <row r="32" spans="1:21" ht="24">
      <c r="A32" s="7">
        <v>29</v>
      </c>
      <c r="B32" s="12" t="s">
        <v>64</v>
      </c>
      <c r="C32" s="17" t="s">
        <v>60</v>
      </c>
      <c r="D32" s="18">
        <v>1654</v>
      </c>
      <c r="E32" s="17" t="s">
        <v>52</v>
      </c>
      <c r="F32" s="17">
        <v>12</v>
      </c>
      <c r="G32" s="19">
        <v>41365</v>
      </c>
      <c r="H32" s="16">
        <v>44.65</v>
      </c>
      <c r="I32" s="70">
        <v>71.459999999999994</v>
      </c>
      <c r="J32" s="14">
        <v>181.04</v>
      </c>
      <c r="K32" s="20">
        <v>44.65</v>
      </c>
      <c r="L32" s="14">
        <v>219.14</v>
      </c>
      <c r="M32" s="20">
        <v>44.65</v>
      </c>
      <c r="N32" s="14">
        <v>44.65</v>
      </c>
      <c r="O32" s="20">
        <v>15.63</v>
      </c>
      <c r="P32" s="72">
        <v>15.63</v>
      </c>
      <c r="Q32" s="72">
        <v>15.63</v>
      </c>
      <c r="R32" s="44">
        <v>15.63</v>
      </c>
      <c r="S32" s="56"/>
      <c r="T32" s="47"/>
    </row>
    <row r="33" spans="1:30">
      <c r="A33" s="7">
        <v>30</v>
      </c>
      <c r="B33" s="12" t="s">
        <v>371</v>
      </c>
      <c r="C33" s="17" t="s">
        <v>60</v>
      </c>
      <c r="D33" s="18">
        <v>408</v>
      </c>
      <c r="E33" s="17" t="s">
        <v>52</v>
      </c>
      <c r="F33" s="17">
        <v>10</v>
      </c>
      <c r="G33" s="19">
        <v>41031</v>
      </c>
      <c r="H33" s="16">
        <v>1.5</v>
      </c>
      <c r="I33" s="70">
        <v>0</v>
      </c>
      <c r="J33" s="14">
        <v>0</v>
      </c>
      <c r="K33" s="20">
        <v>4.8600000000000003</v>
      </c>
      <c r="L33" s="14">
        <v>173</v>
      </c>
      <c r="M33" s="20">
        <v>59.356541953125003</v>
      </c>
      <c r="N33" s="14">
        <v>59.356541953125003</v>
      </c>
      <c r="O33" s="20">
        <v>0.5</v>
      </c>
      <c r="P33" s="72">
        <v>1.6</v>
      </c>
      <c r="Q33" s="72">
        <v>19.537016953125001</v>
      </c>
      <c r="R33" s="44">
        <v>19.537016953125001</v>
      </c>
      <c r="S33" s="43"/>
      <c r="T33" s="47"/>
    </row>
    <row r="34" spans="1:30" s="2" customFormat="1">
      <c r="A34" s="7">
        <v>31</v>
      </c>
      <c r="B34" s="12" t="s">
        <v>372</v>
      </c>
      <c r="C34" s="17" t="s">
        <v>53</v>
      </c>
      <c r="D34" s="18">
        <v>482.68</v>
      </c>
      <c r="E34" s="17" t="s">
        <v>52</v>
      </c>
      <c r="F34" s="17">
        <v>9</v>
      </c>
      <c r="G34" s="19">
        <v>40805</v>
      </c>
      <c r="H34" s="16">
        <v>0</v>
      </c>
      <c r="I34" s="70">
        <v>0</v>
      </c>
      <c r="J34" s="14">
        <v>0</v>
      </c>
      <c r="K34" s="20">
        <v>0</v>
      </c>
      <c r="L34" s="14">
        <v>0</v>
      </c>
      <c r="M34" s="20">
        <v>0</v>
      </c>
      <c r="N34" s="14">
        <v>464.42</v>
      </c>
      <c r="O34" s="20">
        <v>0</v>
      </c>
      <c r="P34" s="72">
        <v>115.11</v>
      </c>
      <c r="Q34" s="72">
        <v>66.569999999999993</v>
      </c>
      <c r="R34" s="44">
        <v>9.3999999999999808</v>
      </c>
      <c r="S34" s="56" t="s">
        <v>373</v>
      </c>
      <c r="T34" s="47">
        <v>170</v>
      </c>
      <c r="U34" s="2" t="s">
        <v>52</v>
      </c>
    </row>
    <row r="35" spans="1:30" s="2" customFormat="1" ht="24">
      <c r="A35" s="7">
        <v>32</v>
      </c>
      <c r="B35" s="12" t="s">
        <v>374</v>
      </c>
      <c r="C35" s="17" t="s">
        <v>53</v>
      </c>
      <c r="D35" s="18">
        <v>157.13</v>
      </c>
      <c r="E35" s="17" t="s">
        <v>52</v>
      </c>
      <c r="F35" s="17">
        <v>3</v>
      </c>
      <c r="G35" s="19">
        <v>41015</v>
      </c>
      <c r="H35" s="16">
        <v>0</v>
      </c>
      <c r="I35" s="70">
        <v>0</v>
      </c>
      <c r="J35" s="14">
        <v>0</v>
      </c>
      <c r="K35" s="20">
        <v>0</v>
      </c>
      <c r="L35" s="14">
        <v>0</v>
      </c>
      <c r="M35" s="20">
        <v>0</v>
      </c>
      <c r="N35" s="14">
        <v>149.08000000000001</v>
      </c>
      <c r="O35" s="20">
        <v>0</v>
      </c>
      <c r="P35" s="72">
        <v>0</v>
      </c>
      <c r="Q35" s="72">
        <v>0</v>
      </c>
      <c r="R35" s="44">
        <v>84.08</v>
      </c>
      <c r="S35" s="56" t="s">
        <v>373</v>
      </c>
      <c r="T35" s="47"/>
    </row>
    <row r="36" spans="1:30">
      <c r="A36" s="7">
        <v>33</v>
      </c>
      <c r="B36" s="12" t="s">
        <v>375</v>
      </c>
      <c r="C36" s="17" t="s">
        <v>53</v>
      </c>
      <c r="D36" s="18">
        <v>6044.8</v>
      </c>
      <c r="E36" s="17" t="s">
        <v>52</v>
      </c>
      <c r="F36" s="17">
        <v>20</v>
      </c>
      <c r="G36" s="19" t="s">
        <v>376</v>
      </c>
      <c r="H36" s="16">
        <v>184.38</v>
      </c>
      <c r="I36" s="70">
        <v>151.97</v>
      </c>
      <c r="J36" s="14">
        <v>455.15</v>
      </c>
      <c r="K36" s="20">
        <v>184.38</v>
      </c>
      <c r="L36" s="14">
        <v>1500</v>
      </c>
      <c r="M36" s="20">
        <v>184.38</v>
      </c>
      <c r="N36" s="14">
        <v>184.38</v>
      </c>
      <c r="O36" s="20">
        <v>9.0500000000000007</v>
      </c>
      <c r="P36" s="72">
        <v>9.0500000000000007</v>
      </c>
      <c r="Q36" s="72">
        <v>9.0500000000000007</v>
      </c>
      <c r="R36" s="44">
        <v>9.0500000000000007</v>
      </c>
      <c r="S36" s="56"/>
      <c r="T36" s="47"/>
    </row>
    <row r="37" spans="1:30">
      <c r="A37" s="7">
        <v>34</v>
      </c>
      <c r="B37" s="12" t="s">
        <v>377</v>
      </c>
      <c r="C37" s="17" t="s">
        <v>290</v>
      </c>
      <c r="D37" s="18">
        <v>2446.1999999999998</v>
      </c>
      <c r="E37" s="17" t="s">
        <v>52</v>
      </c>
      <c r="F37" s="17">
        <v>18</v>
      </c>
      <c r="G37" s="19" t="s">
        <v>378</v>
      </c>
      <c r="H37" s="16">
        <v>133.56</v>
      </c>
      <c r="I37" s="70">
        <v>47.7</v>
      </c>
      <c r="J37" s="14">
        <v>98.8</v>
      </c>
      <c r="K37" s="20">
        <v>53.79</v>
      </c>
      <c r="L37" s="14">
        <v>555.5</v>
      </c>
      <c r="M37" s="20">
        <v>188.69699299999999</v>
      </c>
      <c r="N37" s="14">
        <v>188.69699299999999</v>
      </c>
      <c r="O37" s="20">
        <v>10.58</v>
      </c>
      <c r="P37" s="72">
        <v>16.02</v>
      </c>
      <c r="Q37" s="72">
        <v>26.735358000000002</v>
      </c>
      <c r="R37" s="44">
        <v>26.735358000000002</v>
      </c>
      <c r="S37" s="56"/>
      <c r="T37" s="47">
        <v>150</v>
      </c>
      <c r="U37" s="2" t="s">
        <v>52</v>
      </c>
    </row>
    <row r="38" spans="1:30">
      <c r="A38" s="7">
        <v>35</v>
      </c>
      <c r="B38" s="8" t="s">
        <v>99</v>
      </c>
      <c r="C38" s="8"/>
      <c r="D38" s="8"/>
      <c r="E38" s="8"/>
      <c r="F38" s="21"/>
      <c r="G38" s="22"/>
      <c r="H38" s="16"/>
      <c r="I38" s="70">
        <v>0</v>
      </c>
      <c r="J38" s="14">
        <v>0</v>
      </c>
      <c r="K38" s="20"/>
      <c r="L38" s="14">
        <v>6031.83</v>
      </c>
      <c r="M38" s="20"/>
      <c r="N38" s="14"/>
      <c r="O38" s="20"/>
      <c r="P38" s="72"/>
      <c r="Q38" s="72"/>
      <c r="R38" s="44"/>
      <c r="S38" s="43"/>
      <c r="T38" s="47"/>
    </row>
    <row r="39" spans="1:30">
      <c r="A39" s="7">
        <v>36</v>
      </c>
      <c r="B39" s="8" t="s">
        <v>100</v>
      </c>
      <c r="C39" s="8"/>
      <c r="D39" s="8"/>
      <c r="E39" s="17" t="s">
        <v>61</v>
      </c>
      <c r="F39" s="21"/>
      <c r="G39" s="22"/>
      <c r="H39" s="20">
        <v>-7390.92</v>
      </c>
      <c r="I39" s="70"/>
      <c r="J39" s="14"/>
      <c r="K39" s="20">
        <f>((-1445.93-243.1)+3230.75)+-7390.93</f>
        <v>-5849.21</v>
      </c>
      <c r="L39" s="14"/>
      <c r="M39" s="20">
        <f>((2649.93529591732-243.1)+3230.75)+-7390.93</f>
        <v>-1753.3447040826795</v>
      </c>
      <c r="N39" s="14">
        <v>3703.19926999369</v>
      </c>
      <c r="O39" s="20">
        <v>-137.47</v>
      </c>
      <c r="P39" s="72">
        <v>-824.02</v>
      </c>
      <c r="Q39" s="72">
        <v>-1148.9929679987399</v>
      </c>
      <c r="R39" s="44">
        <v>571.71670869002105</v>
      </c>
      <c r="S39" s="43"/>
      <c r="T39" s="47"/>
    </row>
    <row r="40" spans="1:30">
      <c r="A40" s="23"/>
      <c r="B40" s="24" t="s">
        <v>101</v>
      </c>
      <c r="C40" s="24"/>
      <c r="D40" s="25">
        <f>SUM(D4:D38)</f>
        <v>246519.78430000003</v>
      </c>
      <c r="E40" s="24"/>
      <c r="F40" s="26"/>
      <c r="G40" s="27"/>
      <c r="H40" s="60">
        <f t="shared" ref="H40:T40" si="0">SUM(H4:H39)</f>
        <v>6734.2547329030149</v>
      </c>
      <c r="I40" s="75">
        <f t="shared" si="0"/>
        <v>4746.4400000000005</v>
      </c>
      <c r="J40" s="59">
        <f t="shared" si="0"/>
        <v>10083.31</v>
      </c>
      <c r="K40" s="60">
        <f t="shared" si="0"/>
        <v>16183.438224649017</v>
      </c>
      <c r="L40" s="59">
        <f t="shared" si="0"/>
        <v>64516.140000000007</v>
      </c>
      <c r="M40" s="60">
        <f t="shared" si="0"/>
        <v>32486.526455441061</v>
      </c>
      <c r="N40" s="59">
        <f t="shared" si="0"/>
        <v>153935.13172688827</v>
      </c>
      <c r="O40" s="60">
        <f t="shared" si="0"/>
        <v>515.66102690301716</v>
      </c>
      <c r="P40" s="60">
        <f t="shared" si="0"/>
        <v>1409.0031785171177</v>
      </c>
      <c r="Q40" s="60">
        <f t="shared" si="0"/>
        <v>1740.9411339850021</v>
      </c>
      <c r="R40" s="59">
        <f t="shared" si="0"/>
        <v>13502.42103954398</v>
      </c>
      <c r="S40" s="59">
        <f t="shared" si="0"/>
        <v>0</v>
      </c>
      <c r="T40" s="60">
        <f t="shared" si="0"/>
        <v>445</v>
      </c>
    </row>
    <row r="41" spans="1:30" ht="101.25" customHeight="1">
      <c r="A41" s="286" t="s">
        <v>102</v>
      </c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</row>
    <row r="42" spans="1:30">
      <c r="H42" s="46">
        <v>6734.2411765648303</v>
      </c>
      <c r="K42" s="29"/>
      <c r="O42" s="46">
        <v>515.66189781957405</v>
      </c>
      <c r="P42" s="29"/>
    </row>
    <row r="43" spans="1:30">
      <c r="H43" s="46">
        <f>H42-H40</f>
        <v>-1.3556338184571359E-2</v>
      </c>
      <c r="K43" s="76"/>
      <c r="L43" s="46"/>
      <c r="O43" s="47">
        <f>O42-O40</f>
        <v>8.7091655689164327E-4</v>
      </c>
      <c r="P43" s="76"/>
    </row>
    <row r="44" spans="1:30" s="3" customFormat="1">
      <c r="H44" s="46"/>
      <c r="I44" s="61"/>
      <c r="J44" s="2"/>
      <c r="K44" s="29"/>
      <c r="L44" s="2"/>
      <c r="M44" s="4"/>
      <c r="N44" s="2"/>
      <c r="O44" s="46">
        <v>618.01548205489098</v>
      </c>
      <c r="P44" s="29">
        <v>893.32783076970395</v>
      </c>
      <c r="Q44" s="29">
        <v>1225.2727440507999</v>
      </c>
      <c r="R44" s="46">
        <v>12986.760012641</v>
      </c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>
      <c r="D45" s="30"/>
      <c r="E45" s="31"/>
      <c r="H45" s="46"/>
      <c r="K45" s="76"/>
      <c r="L45" s="46"/>
      <c r="O45" s="46">
        <f>O40-O44</f>
        <v>-102.35445515187382</v>
      </c>
      <c r="P45" s="76"/>
      <c r="Q45" s="76"/>
    </row>
    <row r="46" spans="1:30">
      <c r="D46" s="30"/>
      <c r="E46" s="30"/>
      <c r="H46" s="46">
        <f t="shared" ref="H46:M46" si="1">SUBTOTAL(9,H4:H39)</f>
        <v>6734.2547329030149</v>
      </c>
      <c r="K46" s="46">
        <f t="shared" si="1"/>
        <v>16183.438224649017</v>
      </c>
      <c r="M46" s="46">
        <f t="shared" si="1"/>
        <v>32486.526455441061</v>
      </c>
      <c r="O46" s="46">
        <f t="shared" ref="O46:Q46" si="2">SUBTOTAL(9,O4:O39)</f>
        <v>515.66102690301716</v>
      </c>
      <c r="P46" s="46">
        <f t="shared" si="2"/>
        <v>1409.0031785171177</v>
      </c>
      <c r="Q46" s="46">
        <f t="shared" si="2"/>
        <v>1740.9411339850021</v>
      </c>
    </row>
    <row r="47" spans="1:30">
      <c r="H47" s="32"/>
      <c r="I47" s="48" t="s">
        <v>379</v>
      </c>
      <c r="J47" s="49"/>
      <c r="K47" s="48"/>
      <c r="L47" s="49" t="s">
        <v>380</v>
      </c>
      <c r="M47" s="48"/>
      <c r="N47" s="48"/>
      <c r="P47" s="76"/>
    </row>
    <row r="48" spans="1:30">
      <c r="H48" s="33" t="s">
        <v>381</v>
      </c>
      <c r="I48" s="51" t="s">
        <v>22</v>
      </c>
      <c r="J48" s="52" t="s">
        <v>23</v>
      </c>
      <c r="K48" s="51" t="s">
        <v>24</v>
      </c>
      <c r="L48" s="52" t="s">
        <v>22</v>
      </c>
      <c r="M48" s="51" t="s">
        <v>23</v>
      </c>
      <c r="N48" s="51" t="s">
        <v>24</v>
      </c>
      <c r="O48" s="50"/>
      <c r="P48" s="29"/>
    </row>
    <row r="49" spans="8:16">
      <c r="H49" s="32" t="s">
        <v>52</v>
      </c>
      <c r="I49" s="53">
        <v>845.68</v>
      </c>
      <c r="J49" s="54">
        <v>1669.69</v>
      </c>
      <c r="K49" s="53">
        <v>5928.3681489056398</v>
      </c>
      <c r="L49" s="54">
        <f>-40.92+330</f>
        <v>289.08</v>
      </c>
      <c r="M49" s="53">
        <f>-53.6127749999993+330</f>
        <v>276.38722500000068</v>
      </c>
      <c r="N49" s="53">
        <f>-62.0651529953768+330</f>
        <v>267.93484700462318</v>
      </c>
      <c r="P49" s="76"/>
    </row>
    <row r="50" spans="8:16">
      <c r="H50" s="32" t="s">
        <v>61</v>
      </c>
      <c r="I50" s="53">
        <v>5197.2700864013304</v>
      </c>
      <c r="J50" s="54">
        <v>7751.2800864013298</v>
      </c>
      <c r="K50" s="53">
        <v>19514.479562647601</v>
      </c>
      <c r="L50" s="54">
        <f>657.875482054891-330</f>
        <v>327.87548205489099</v>
      </c>
      <c r="M50" s="53">
        <f>944.550605769703-330</f>
        <v>614.550605769703</v>
      </c>
      <c r="N50" s="53">
        <f>1122.2507197327-330</f>
        <v>792.25071973269996</v>
      </c>
      <c r="O50" s="50"/>
      <c r="P50" s="29"/>
    </row>
    <row r="51" spans="8:16">
      <c r="H51" s="32" t="s">
        <v>359</v>
      </c>
      <c r="I51" s="53">
        <v>12.54</v>
      </c>
      <c r="J51" s="54">
        <v>28.2182943081316</v>
      </c>
      <c r="K51" s="53">
        <v>309.43401098487101</v>
      </c>
      <c r="L51" s="54">
        <v>1.06</v>
      </c>
      <c r="M51" s="53">
        <v>2.39</v>
      </c>
      <c r="N51" s="53">
        <v>165.08717731347801</v>
      </c>
    </row>
    <row r="52" spans="8:16">
      <c r="H52" s="32" t="s">
        <v>382</v>
      </c>
      <c r="I52" s="53"/>
      <c r="J52" s="54"/>
      <c r="K52" s="53"/>
      <c r="L52" s="54"/>
      <c r="M52" s="53"/>
      <c r="N52" s="53"/>
    </row>
    <row r="53" spans="8:16">
      <c r="H53" s="34"/>
      <c r="I53" s="53">
        <f t="shared" ref="I53:N53" si="3">SUM(I49:I52)</f>
        <v>6055.4900864013307</v>
      </c>
      <c r="J53" s="54">
        <f t="shared" si="3"/>
        <v>9449.1883807094619</v>
      </c>
      <c r="K53" s="53">
        <f t="shared" si="3"/>
        <v>25752.281722538111</v>
      </c>
      <c r="L53" s="54">
        <f t="shared" si="3"/>
        <v>618.01548205489098</v>
      </c>
      <c r="M53" s="53">
        <f t="shared" si="3"/>
        <v>893.32783076970361</v>
      </c>
      <c r="N53" s="53">
        <f t="shared" si="3"/>
        <v>1225.2727440508011</v>
      </c>
    </row>
    <row r="54" spans="8:16">
      <c r="I54" s="29"/>
      <c r="M54" s="55"/>
      <c r="N54" s="29"/>
    </row>
    <row r="55" spans="8:16">
      <c r="I55" s="4"/>
      <c r="N55" s="4"/>
    </row>
    <row r="56" spans="8:16">
      <c r="H56" s="32"/>
      <c r="I56" s="48" t="s">
        <v>379</v>
      </c>
      <c r="J56" s="49"/>
      <c r="K56" s="48"/>
      <c r="L56" s="49" t="s">
        <v>380</v>
      </c>
      <c r="M56" s="48"/>
      <c r="N56" s="48"/>
    </row>
    <row r="57" spans="8:16">
      <c r="H57" s="33" t="s">
        <v>388</v>
      </c>
      <c r="I57" s="51" t="s">
        <v>22</v>
      </c>
      <c r="J57" s="52" t="s">
        <v>23</v>
      </c>
      <c r="K57" s="51" t="s">
        <v>24</v>
      </c>
      <c r="L57" s="52" t="s">
        <v>22</v>
      </c>
      <c r="M57" s="51" t="s">
        <v>23</v>
      </c>
      <c r="N57" s="51" t="s">
        <v>24</v>
      </c>
    </row>
    <row r="58" spans="8:16">
      <c r="H58" s="32" t="s">
        <v>52</v>
      </c>
      <c r="I58" s="53">
        <v>4094.39</v>
      </c>
      <c r="J58" s="54">
        <f t="shared" ref="J58:J60" si="4">I58+J49</f>
        <v>5764.08</v>
      </c>
      <c r="K58" s="53">
        <f t="shared" ref="K58:K60" si="5">K49+I58</f>
        <v>10022.758148905639</v>
      </c>
      <c r="L58" s="54">
        <v>107.47</v>
      </c>
      <c r="M58" s="53">
        <f t="shared" ref="M58:M60" si="6">M49+L58</f>
        <v>383.85722500000065</v>
      </c>
      <c r="N58" s="53">
        <f t="shared" ref="N58:N60" si="7">L58+N49</f>
        <v>375.40484700462321</v>
      </c>
    </row>
    <row r="59" spans="8:16">
      <c r="H59" s="32" t="s">
        <v>61</v>
      </c>
      <c r="I59" s="53">
        <v>2820.39</v>
      </c>
      <c r="J59" s="54">
        <f t="shared" si="4"/>
        <v>10571.670086401329</v>
      </c>
      <c r="K59" s="53">
        <f t="shared" si="5"/>
        <v>22334.8695626476</v>
      </c>
      <c r="L59" s="54">
        <v>549.11</v>
      </c>
      <c r="M59" s="53">
        <f t="shared" si="6"/>
        <v>1163.6606057697031</v>
      </c>
      <c r="N59" s="53">
        <f t="shared" si="7"/>
        <v>1341.3607197327001</v>
      </c>
    </row>
    <row r="60" spans="8:16">
      <c r="H60" s="32" t="s">
        <v>359</v>
      </c>
      <c r="I60" s="53">
        <v>-180.53</v>
      </c>
      <c r="J60" s="54">
        <f t="shared" si="4"/>
        <v>-152.31170569186841</v>
      </c>
      <c r="K60" s="53">
        <f t="shared" si="5"/>
        <v>128.90401098487101</v>
      </c>
      <c r="L60" s="54">
        <v>-140.91</v>
      </c>
      <c r="M60" s="53">
        <f t="shared" si="6"/>
        <v>-138.52000000000001</v>
      </c>
      <c r="N60" s="53">
        <f t="shared" si="7"/>
        <v>24.177177313478012</v>
      </c>
    </row>
    <row r="61" spans="8:16">
      <c r="H61" s="32" t="s">
        <v>382</v>
      </c>
      <c r="I61" s="53"/>
      <c r="J61" s="54"/>
      <c r="K61" s="53"/>
      <c r="L61" s="54"/>
      <c r="M61" s="53"/>
      <c r="N61" s="53"/>
    </row>
    <row r="62" spans="8:16">
      <c r="H62" s="34"/>
      <c r="I62" s="53">
        <f t="shared" ref="I62:N62" si="8">SUM(I58:I61)</f>
        <v>6734.25</v>
      </c>
      <c r="J62" s="54">
        <f t="shared" si="8"/>
        <v>16183.43838070946</v>
      </c>
      <c r="K62" s="53">
        <f t="shared" si="8"/>
        <v>32486.531722538111</v>
      </c>
      <c r="L62" s="54">
        <f t="shared" si="8"/>
        <v>515.67000000000007</v>
      </c>
      <c r="M62" s="53">
        <f t="shared" si="8"/>
        <v>1408.9978307697038</v>
      </c>
      <c r="N62" s="53">
        <f t="shared" si="8"/>
        <v>1740.9427440508014</v>
      </c>
    </row>
    <row r="67" spans="8:17">
      <c r="H67" s="46"/>
      <c r="I67" s="79"/>
      <c r="J67" s="46"/>
      <c r="K67" s="29"/>
      <c r="L67" s="46"/>
      <c r="M67" s="29"/>
      <c r="N67" s="46"/>
      <c r="O67" s="46"/>
      <c r="P67" s="29"/>
      <c r="Q67" s="29"/>
    </row>
  </sheetData>
  <autoFilter ref="A1:U45"/>
  <mergeCells count="11">
    <mergeCell ref="S1:S2"/>
    <mergeCell ref="H1:N1"/>
    <mergeCell ref="P1:R1"/>
    <mergeCell ref="A41:R41"/>
    <mergeCell ref="A1:A2"/>
    <mergeCell ref="B1:B2"/>
    <mergeCell ref="C1:C2"/>
    <mergeCell ref="D1:D2"/>
    <mergeCell ref="E1:E2"/>
    <mergeCell ref="F1:F2"/>
    <mergeCell ref="G1:G2"/>
  </mergeCells>
  <phoneticPr fontId="22" type="noConversion"/>
  <hyperlinks>
    <hyperlink ref="C1:C2" location="国家名称!A1" display="国家"/>
  </hyperlinks>
  <pageMargins left="0.69791666666666696" right="0.697916666666666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61"/>
  <sheetViews>
    <sheetView workbookViewId="0">
      <pane xSplit="7" ySplit="2" topLeftCell="H39" activePane="bottomRight" state="frozen"/>
      <selection pane="topRight"/>
      <selection pane="bottomLeft"/>
      <selection pane="bottomRight" activeCell="M49" sqref="M49"/>
    </sheetView>
  </sheetViews>
  <sheetFormatPr defaultColWidth="9" defaultRowHeight="14.25"/>
  <cols>
    <col min="1" max="1" width="4.75" customWidth="1"/>
    <col min="2" max="2" width="17.875" customWidth="1"/>
    <col min="3" max="3" width="10.25" customWidth="1"/>
    <col min="4" max="5" width="14" customWidth="1"/>
    <col min="6" max="6" width="10.625" customWidth="1"/>
    <col min="7" max="7" width="10.25" customWidth="1"/>
    <col min="8" max="8" width="13.375" style="4"/>
    <col min="9" max="9" width="10.25" style="5"/>
    <col min="10" max="10" width="12.25" style="2" customWidth="1"/>
    <col min="11" max="11" width="13.25" style="2"/>
    <col min="12" max="12" width="13.625" style="2" customWidth="1"/>
    <col min="13" max="13" width="11.625" style="2" customWidth="1"/>
    <col min="14" max="14" width="10.875" style="2" customWidth="1"/>
    <col min="15" max="15" width="12.75" style="2"/>
    <col min="16" max="16" width="12.75" style="2" customWidth="1"/>
    <col min="17" max="17" width="12.75" style="2"/>
    <col min="18" max="18" width="12.5" style="2" customWidth="1"/>
    <col min="19" max="19" width="9" style="2"/>
    <col min="20" max="20" width="9.5" style="2" hidden="1" customWidth="1"/>
    <col min="21" max="21" width="12.625" style="2" hidden="1" customWidth="1"/>
    <col min="22" max="22" width="9" style="2"/>
    <col min="23" max="23" width="12.75" style="2"/>
    <col min="24" max="30" width="9" style="2"/>
  </cols>
  <sheetData>
    <row r="1" spans="1:23">
      <c r="A1" s="312" t="s">
        <v>31</v>
      </c>
      <c r="B1" s="312" t="s">
        <v>32</v>
      </c>
      <c r="C1" s="314" t="s">
        <v>33</v>
      </c>
      <c r="D1" s="316" t="s">
        <v>343</v>
      </c>
      <c r="E1" s="312" t="s">
        <v>35</v>
      </c>
      <c r="F1" s="316" t="s">
        <v>344</v>
      </c>
      <c r="G1" s="312" t="s">
        <v>37</v>
      </c>
      <c r="H1" s="309" t="s">
        <v>345</v>
      </c>
      <c r="I1" s="309"/>
      <c r="J1" s="310"/>
      <c r="K1" s="310"/>
      <c r="L1" s="310"/>
      <c r="M1" s="310"/>
      <c r="N1" s="310"/>
      <c r="O1" s="35"/>
      <c r="P1" s="311" t="s">
        <v>346</v>
      </c>
      <c r="Q1" s="311"/>
      <c r="R1" s="311"/>
      <c r="S1" s="307" t="s">
        <v>40</v>
      </c>
    </row>
    <row r="2" spans="1:23" s="1" customFormat="1" ht="33" customHeight="1">
      <c r="A2" s="313"/>
      <c r="B2" s="313"/>
      <c r="C2" s="315"/>
      <c r="D2" s="313"/>
      <c r="E2" s="313"/>
      <c r="F2" s="313"/>
      <c r="G2" s="313"/>
      <c r="H2" s="6" t="s">
        <v>22</v>
      </c>
      <c r="I2" s="36" t="s">
        <v>41</v>
      </c>
      <c r="J2" s="36" t="s">
        <v>42</v>
      </c>
      <c r="K2" s="37" t="s">
        <v>43</v>
      </c>
      <c r="L2" s="36" t="s">
        <v>44</v>
      </c>
      <c r="M2" s="37" t="s">
        <v>45</v>
      </c>
      <c r="N2" s="38" t="s">
        <v>46</v>
      </c>
      <c r="O2" s="39" t="s">
        <v>22</v>
      </c>
      <c r="P2" s="40" t="s">
        <v>47</v>
      </c>
      <c r="Q2" s="40" t="s">
        <v>48</v>
      </c>
      <c r="R2" s="40" t="s">
        <v>49</v>
      </c>
      <c r="S2" s="308"/>
    </row>
    <row r="3" spans="1:23">
      <c r="A3" s="7"/>
      <c r="B3" s="8"/>
      <c r="C3" s="8"/>
      <c r="D3" s="8"/>
      <c r="E3" s="8"/>
      <c r="F3" s="9"/>
      <c r="G3" s="10"/>
      <c r="H3" s="11"/>
      <c r="I3" s="41"/>
      <c r="J3" s="42">
        <v>0</v>
      </c>
      <c r="K3" s="8"/>
      <c r="L3" s="41"/>
      <c r="M3" s="8"/>
      <c r="N3" s="8"/>
      <c r="O3" s="11"/>
      <c r="P3" s="43"/>
      <c r="Q3" s="43"/>
      <c r="R3" s="43"/>
      <c r="S3" s="43"/>
    </row>
    <row r="4" spans="1:23" ht="36">
      <c r="A4" s="7">
        <v>1</v>
      </c>
      <c r="B4" s="12" t="s">
        <v>347</v>
      </c>
      <c r="C4" s="13" t="s">
        <v>84</v>
      </c>
      <c r="D4" s="14">
        <v>6147.8</v>
      </c>
      <c r="E4" s="13" t="s">
        <v>61</v>
      </c>
      <c r="F4" s="13">
        <v>59</v>
      </c>
      <c r="G4" s="15">
        <v>39476</v>
      </c>
      <c r="H4" s="16">
        <v>206.42</v>
      </c>
      <c r="I4" s="41">
        <v>0</v>
      </c>
      <c r="J4" s="42">
        <v>0</v>
      </c>
      <c r="K4" s="14">
        <v>839.99</v>
      </c>
      <c r="L4" s="42">
        <v>179.43</v>
      </c>
      <c r="M4" s="14">
        <v>978.73</v>
      </c>
      <c r="N4" s="14">
        <v>9474.2999999999993</v>
      </c>
      <c r="O4" s="20">
        <v>31.8</v>
      </c>
      <c r="P4" s="44">
        <v>526.07000000000005</v>
      </c>
      <c r="Q4" s="44">
        <v>521.91</v>
      </c>
      <c r="R4" s="44">
        <v>540.969999999999</v>
      </c>
      <c r="S4" s="56" t="s">
        <v>373</v>
      </c>
      <c r="T4" s="47"/>
    </row>
    <row r="5" spans="1:23">
      <c r="A5" s="7">
        <v>2</v>
      </c>
      <c r="B5" s="12" t="s">
        <v>349</v>
      </c>
      <c r="C5" s="13" t="s">
        <v>84</v>
      </c>
      <c r="D5" s="14">
        <v>61200</v>
      </c>
      <c r="E5" s="13" t="s">
        <v>61</v>
      </c>
      <c r="F5" s="13">
        <v>48</v>
      </c>
      <c r="G5" s="15">
        <v>40299</v>
      </c>
      <c r="H5" s="16">
        <v>819.67</v>
      </c>
      <c r="I5" s="41">
        <v>258.77</v>
      </c>
      <c r="J5" s="42">
        <v>605.84</v>
      </c>
      <c r="K5" s="14">
        <v>6922.95</v>
      </c>
      <c r="L5" s="42">
        <v>25000</v>
      </c>
      <c r="M5" s="14">
        <v>11842.5842433896</v>
      </c>
      <c r="N5" s="14">
        <v>62069.06</v>
      </c>
      <c r="O5" s="20">
        <v>425.16</v>
      </c>
      <c r="P5" s="44">
        <v>-826.10800000000495</v>
      </c>
      <c r="Q5" s="44">
        <v>-695.11800000000505</v>
      </c>
      <c r="R5" s="44">
        <v>3290.4920000000002</v>
      </c>
      <c r="S5" s="43"/>
      <c r="T5" s="47"/>
      <c r="V5" s="57">
        <v>2865.3319999999999</v>
      </c>
      <c r="W5" s="47">
        <f>V5-R5</f>
        <v>-425.16000000000031</v>
      </c>
    </row>
    <row r="6" spans="1:23">
      <c r="A6" s="7">
        <v>3</v>
      </c>
      <c r="B6" s="12" t="s">
        <v>350</v>
      </c>
      <c r="C6" s="13" t="s">
        <v>84</v>
      </c>
      <c r="D6" s="14">
        <v>6000</v>
      </c>
      <c r="E6" s="13" t="s">
        <v>61</v>
      </c>
      <c r="F6" s="13">
        <v>30</v>
      </c>
      <c r="G6" s="15">
        <v>40949</v>
      </c>
      <c r="H6" s="16">
        <v>402.65</v>
      </c>
      <c r="I6" s="41">
        <v>127.34</v>
      </c>
      <c r="J6" s="42">
        <v>255.14</v>
      </c>
      <c r="K6" s="14">
        <v>1507.46</v>
      </c>
      <c r="L6" s="42">
        <v>2550.84</v>
      </c>
      <c r="M6" s="14">
        <v>2899.37</v>
      </c>
      <c r="N6" s="14">
        <v>4098.28</v>
      </c>
      <c r="O6" s="20">
        <v>42</v>
      </c>
      <c r="P6" s="44">
        <v>66.916807999999804</v>
      </c>
      <c r="Q6" s="44">
        <v>331.517</v>
      </c>
      <c r="R6" s="44">
        <v>595.05652999999995</v>
      </c>
      <c r="S6" s="43"/>
      <c r="T6" s="47"/>
    </row>
    <row r="7" spans="1:23">
      <c r="A7" s="7">
        <v>4</v>
      </c>
      <c r="B7" s="12" t="s">
        <v>384</v>
      </c>
      <c r="C7" s="13" t="s">
        <v>84</v>
      </c>
      <c r="D7" s="14">
        <v>6019.15</v>
      </c>
      <c r="E7" s="17" t="s">
        <v>52</v>
      </c>
      <c r="F7" s="13">
        <v>18</v>
      </c>
      <c r="G7" s="15">
        <v>41366</v>
      </c>
      <c r="H7" s="16">
        <v>15.53</v>
      </c>
      <c r="I7" s="41">
        <v>10.4</v>
      </c>
      <c r="J7" s="42">
        <v>42.62</v>
      </c>
      <c r="K7" s="14">
        <v>1230.83</v>
      </c>
      <c r="L7" s="42">
        <v>350</v>
      </c>
      <c r="M7" s="14">
        <v>1230.83</v>
      </c>
      <c r="N7" s="14">
        <v>1230.83</v>
      </c>
      <c r="O7" s="20">
        <v>0.71</v>
      </c>
      <c r="P7" s="44">
        <v>55.95</v>
      </c>
      <c r="Q7" s="44">
        <v>55.95</v>
      </c>
      <c r="R7" s="44">
        <v>55.95</v>
      </c>
      <c r="S7" s="56" t="s">
        <v>54</v>
      </c>
      <c r="T7" s="47"/>
    </row>
    <row r="8" spans="1:23" ht="20.25" customHeight="1">
      <c r="A8" s="7">
        <v>5</v>
      </c>
      <c r="B8" s="12" t="s">
        <v>351</v>
      </c>
      <c r="C8" s="13" t="s">
        <v>84</v>
      </c>
      <c r="D8" s="14">
        <v>10953.13</v>
      </c>
      <c r="E8" s="13" t="s">
        <v>61</v>
      </c>
      <c r="F8" s="13">
        <v>30</v>
      </c>
      <c r="G8" s="15">
        <v>41286</v>
      </c>
      <c r="H8" s="16">
        <v>66.73</v>
      </c>
      <c r="I8" s="41">
        <v>237.17</v>
      </c>
      <c r="J8" s="42">
        <v>798.4</v>
      </c>
      <c r="K8" s="14">
        <v>822.52</v>
      </c>
      <c r="L8" s="42">
        <v>2500</v>
      </c>
      <c r="M8" s="14">
        <v>822.52</v>
      </c>
      <c r="N8" s="14">
        <v>822.52</v>
      </c>
      <c r="O8" s="20">
        <v>8.49</v>
      </c>
      <c r="P8" s="44">
        <v>104.67</v>
      </c>
      <c r="Q8" s="44">
        <v>104.67</v>
      </c>
      <c r="R8" s="44">
        <v>104.67</v>
      </c>
      <c r="S8" s="56" t="s">
        <v>54</v>
      </c>
      <c r="T8" s="47"/>
    </row>
    <row r="9" spans="1:23">
      <c r="A9" s="7">
        <v>6</v>
      </c>
      <c r="B9" s="12" t="s">
        <v>352</v>
      </c>
      <c r="C9" s="17" t="s">
        <v>60</v>
      </c>
      <c r="D9" s="18">
        <v>6043.27</v>
      </c>
      <c r="E9" s="17" t="s">
        <v>61</v>
      </c>
      <c r="F9" s="17">
        <v>40</v>
      </c>
      <c r="G9" s="19">
        <v>40211</v>
      </c>
      <c r="H9" s="16">
        <v>52.53</v>
      </c>
      <c r="I9" s="41">
        <v>110.97</v>
      </c>
      <c r="J9" s="42">
        <v>138.11000000000001</v>
      </c>
      <c r="K9" s="14">
        <f>(((220.8+243.1)+41.4304834013276)+264.508138247684)+52.53</f>
        <v>822.36862164901152</v>
      </c>
      <c r="L9" s="42">
        <v>1303.52</v>
      </c>
      <c r="M9" s="14">
        <f>(((194.47983193929+243.1)+41.4304834013276)+264.508138247684)+52.53</f>
        <v>796.04845358830153</v>
      </c>
      <c r="N9" s="14">
        <v>4833.5154397418601</v>
      </c>
      <c r="O9" s="20">
        <v>7.33</v>
      </c>
      <c r="P9" s="44">
        <v>339.61843486178299</v>
      </c>
      <c r="Q9" s="44">
        <v>423.99982241295902</v>
      </c>
      <c r="R9" s="44">
        <v>707.78535456651002</v>
      </c>
      <c r="S9" s="43"/>
      <c r="T9" s="47"/>
    </row>
    <row r="10" spans="1:23" ht="36">
      <c r="A10" s="7">
        <v>7</v>
      </c>
      <c r="B10" s="12" t="s">
        <v>353</v>
      </c>
      <c r="C10" s="17" t="s">
        <v>291</v>
      </c>
      <c r="D10" s="18">
        <v>4784</v>
      </c>
      <c r="E10" s="17" t="s">
        <v>61</v>
      </c>
      <c r="F10" s="17">
        <v>32</v>
      </c>
      <c r="G10" s="19">
        <v>40091</v>
      </c>
      <c r="H10" s="16">
        <v>0</v>
      </c>
      <c r="I10" s="42">
        <v>0</v>
      </c>
      <c r="J10" s="42">
        <v>0</v>
      </c>
      <c r="K10" s="14">
        <v>0</v>
      </c>
      <c r="L10" s="42">
        <v>464.36</v>
      </c>
      <c r="M10" s="14">
        <v>0</v>
      </c>
      <c r="N10" s="14">
        <v>4735.4259000000002</v>
      </c>
      <c r="O10" s="20">
        <v>0</v>
      </c>
      <c r="P10" s="44">
        <v>-39.799999999999997</v>
      </c>
      <c r="Q10" s="44">
        <v>-47.6</v>
      </c>
      <c r="R10" s="44">
        <v>1087.8699999999999</v>
      </c>
      <c r="S10" s="56" t="s">
        <v>354</v>
      </c>
      <c r="T10" s="47"/>
    </row>
    <row r="11" spans="1:23">
      <c r="A11" s="7">
        <v>8</v>
      </c>
      <c r="B11" s="12" t="s">
        <v>355</v>
      </c>
      <c r="C11" s="17" t="s">
        <v>70</v>
      </c>
      <c r="D11" s="18">
        <v>5894.47</v>
      </c>
      <c r="E11" s="17" t="s">
        <v>61</v>
      </c>
      <c r="F11" s="17">
        <v>36</v>
      </c>
      <c r="G11" s="19">
        <v>40603</v>
      </c>
      <c r="H11" s="20">
        <v>33.76</v>
      </c>
      <c r="I11" s="41">
        <v>84.94</v>
      </c>
      <c r="J11" s="42">
        <v>172.81</v>
      </c>
      <c r="K11" s="14">
        <v>1414.94</v>
      </c>
      <c r="L11" s="42">
        <v>889.06</v>
      </c>
      <c r="M11" s="14">
        <v>1603.51</v>
      </c>
      <c r="N11" s="14">
        <v>6961.2</v>
      </c>
      <c r="O11" s="20">
        <v>3.6</v>
      </c>
      <c r="P11" s="44">
        <v>-1728.59</v>
      </c>
      <c r="Q11" s="44">
        <v>-1791.25</v>
      </c>
      <c r="R11" s="44">
        <v>615.73</v>
      </c>
      <c r="S11" s="43"/>
      <c r="T11" s="47"/>
      <c r="V11" s="57">
        <v>612.13</v>
      </c>
      <c r="W11" s="47">
        <f>V11-R11</f>
        <v>-3.6000000000000227</v>
      </c>
    </row>
    <row r="12" spans="1:23">
      <c r="A12" s="7">
        <v>9</v>
      </c>
      <c r="B12" s="12" t="s">
        <v>356</v>
      </c>
      <c r="C12" s="17" t="s">
        <v>70</v>
      </c>
      <c r="D12" s="18">
        <v>6667.36</v>
      </c>
      <c r="E12" s="17" t="s">
        <v>61</v>
      </c>
      <c r="F12" s="17">
        <v>36</v>
      </c>
      <c r="G12" s="19">
        <v>40725</v>
      </c>
      <c r="H12" s="16">
        <v>157.13999999999999</v>
      </c>
      <c r="I12" s="41">
        <v>66.37</v>
      </c>
      <c r="J12" s="42">
        <v>581.74</v>
      </c>
      <c r="K12" s="14">
        <v>426.82</v>
      </c>
      <c r="L12" s="42">
        <v>1660.94</v>
      </c>
      <c r="M12" s="14">
        <v>592.29</v>
      </c>
      <c r="N12" s="14">
        <v>3686.43</v>
      </c>
      <c r="O12" s="20">
        <v>123.36</v>
      </c>
      <c r="P12" s="44">
        <v>147.02000000000001</v>
      </c>
      <c r="Q12" s="44">
        <v>158.61000000000001</v>
      </c>
      <c r="R12" s="44">
        <v>185.57</v>
      </c>
      <c r="S12" s="43"/>
      <c r="T12" s="47"/>
      <c r="W12" s="47">
        <f>SUM(W5:W11)</f>
        <v>-428.76000000000033</v>
      </c>
    </row>
    <row r="13" spans="1:23">
      <c r="A13" s="7">
        <v>10</v>
      </c>
      <c r="B13" s="12" t="s">
        <v>357</v>
      </c>
      <c r="C13" s="17" t="s">
        <v>70</v>
      </c>
      <c r="D13" s="18">
        <v>47600</v>
      </c>
      <c r="E13" s="17" t="s">
        <v>61</v>
      </c>
      <c r="F13" s="17">
        <v>60</v>
      </c>
      <c r="G13" s="19">
        <v>41064</v>
      </c>
      <c r="H13" s="16">
        <v>350.07</v>
      </c>
      <c r="I13" s="41">
        <v>732.09</v>
      </c>
      <c r="J13" s="42">
        <v>2660</v>
      </c>
      <c r="K13" s="14">
        <v>5307.1034220000001</v>
      </c>
      <c r="L13" s="42">
        <v>5392</v>
      </c>
      <c r="M13" s="14">
        <v>6139.0044280000002</v>
      </c>
      <c r="N13" s="14">
        <v>7330.1576779999996</v>
      </c>
      <c r="O13" s="20">
        <v>28.58</v>
      </c>
      <c r="P13" s="44">
        <v>240.09687199999999</v>
      </c>
      <c r="Q13" s="44">
        <v>347.96239700000001</v>
      </c>
      <c r="R13" s="44">
        <v>502.41193099999998</v>
      </c>
      <c r="S13" s="56"/>
      <c r="T13" s="47"/>
      <c r="W13" s="2">
        <f>-3765.13</f>
        <v>-3765.13</v>
      </c>
    </row>
    <row r="14" spans="1:23" ht="24">
      <c r="A14" s="7">
        <v>11</v>
      </c>
      <c r="B14" s="12" t="s">
        <v>358</v>
      </c>
      <c r="C14" s="17" t="s">
        <v>70</v>
      </c>
      <c r="D14" s="18">
        <v>7072.74</v>
      </c>
      <c r="E14" s="17" t="s">
        <v>359</v>
      </c>
      <c r="F14" s="17">
        <v>36</v>
      </c>
      <c r="G14" s="19">
        <v>41306</v>
      </c>
      <c r="H14" s="16">
        <v>0</v>
      </c>
      <c r="I14" s="41">
        <v>73</v>
      </c>
      <c r="J14" s="42">
        <v>240</v>
      </c>
      <c r="K14" s="14">
        <v>0</v>
      </c>
      <c r="L14" s="42">
        <v>900</v>
      </c>
      <c r="M14" s="14">
        <v>0</v>
      </c>
      <c r="N14" s="14">
        <v>0</v>
      </c>
      <c r="O14" s="20">
        <v>0</v>
      </c>
      <c r="P14" s="44">
        <v>0</v>
      </c>
      <c r="Q14" s="44">
        <v>0</v>
      </c>
      <c r="R14" s="44">
        <v>0</v>
      </c>
      <c r="S14" s="56"/>
      <c r="T14" s="47"/>
    </row>
    <row r="15" spans="1:23">
      <c r="A15" s="7">
        <v>12</v>
      </c>
      <c r="B15" s="12" t="s">
        <v>360</v>
      </c>
      <c r="C15" s="17" t="s">
        <v>79</v>
      </c>
      <c r="D15" s="18">
        <v>4734.4799999999996</v>
      </c>
      <c r="E15" s="17" t="s">
        <v>61</v>
      </c>
      <c r="F15" s="17">
        <v>36</v>
      </c>
      <c r="G15" s="19">
        <v>40848</v>
      </c>
      <c r="H15" s="16">
        <f>466.96-503.13</f>
        <v>-36.170000000000016</v>
      </c>
      <c r="I15" s="41">
        <v>191.85</v>
      </c>
      <c r="J15" s="42">
        <v>649.76</v>
      </c>
      <c r="K15" s="14">
        <v>409.52618100000001</v>
      </c>
      <c r="L15" s="42">
        <v>1840.78</v>
      </c>
      <c r="M15" s="14">
        <v>466.95528000000002</v>
      </c>
      <c r="N15" s="14">
        <v>1315.2352800000001</v>
      </c>
      <c r="O15" s="20">
        <f>14.37-40.84</f>
        <v>-26.470000000000006</v>
      </c>
      <c r="P15" s="44">
        <v>36.518379000000003</v>
      </c>
      <c r="Q15" s="44">
        <v>14.3700355661598</v>
      </c>
      <c r="R15" s="44">
        <v>-9.5006314338402298</v>
      </c>
      <c r="S15" s="43"/>
      <c r="T15" s="47">
        <v>115</v>
      </c>
      <c r="U15" s="2" t="s">
        <v>61</v>
      </c>
    </row>
    <row r="16" spans="1:23">
      <c r="A16" s="7">
        <v>13</v>
      </c>
      <c r="B16" s="12" t="s">
        <v>361</v>
      </c>
      <c r="C16" s="17" t="s">
        <v>60</v>
      </c>
      <c r="D16" s="18">
        <v>7662.41</v>
      </c>
      <c r="E16" s="17" t="s">
        <v>72</v>
      </c>
      <c r="F16" s="17">
        <v>50</v>
      </c>
      <c r="G16" s="19">
        <v>39643</v>
      </c>
      <c r="H16" s="16">
        <v>33.909999999999997</v>
      </c>
      <c r="I16" s="41">
        <v>55.47</v>
      </c>
      <c r="J16" s="42">
        <v>143.32</v>
      </c>
      <c r="K16" s="14">
        <v>-118.4</v>
      </c>
      <c r="L16" s="42">
        <v>372.3</v>
      </c>
      <c r="M16" s="14">
        <v>162.81060564020399</v>
      </c>
      <c r="N16" s="14">
        <v>7742.85117615525</v>
      </c>
      <c r="O16" s="20">
        <v>3.33</v>
      </c>
      <c r="P16" s="44">
        <v>-135.194540344666</v>
      </c>
      <c r="Q16" s="44">
        <v>27.51</v>
      </c>
      <c r="R16" s="44">
        <v>1044.8511743684001</v>
      </c>
      <c r="S16" s="43"/>
      <c r="T16" s="47"/>
    </row>
    <row r="17" spans="1:21">
      <c r="A17" s="7">
        <v>14</v>
      </c>
      <c r="B17" s="12" t="s">
        <v>97</v>
      </c>
      <c r="C17" s="17" t="s">
        <v>98</v>
      </c>
      <c r="D17" s="18">
        <v>1926.4</v>
      </c>
      <c r="E17" s="17" t="s">
        <v>52</v>
      </c>
      <c r="F17" s="17">
        <v>12</v>
      </c>
      <c r="G17" s="19">
        <v>41487</v>
      </c>
      <c r="H17" s="16">
        <v>0</v>
      </c>
      <c r="I17" s="41">
        <v>0</v>
      </c>
      <c r="J17" s="42">
        <v>0</v>
      </c>
      <c r="K17" s="14">
        <v>0</v>
      </c>
      <c r="L17" s="42">
        <v>446.18</v>
      </c>
      <c r="M17" s="14">
        <v>0</v>
      </c>
      <c r="N17" s="14">
        <v>2871.61</v>
      </c>
      <c r="O17" s="20">
        <v>0</v>
      </c>
      <c r="P17" s="44">
        <v>0</v>
      </c>
      <c r="Q17" s="44">
        <v>0</v>
      </c>
      <c r="R17" s="44">
        <v>83.87</v>
      </c>
      <c r="S17" s="56" t="s">
        <v>66</v>
      </c>
      <c r="T17" s="47"/>
    </row>
    <row r="18" spans="1:21" ht="36">
      <c r="A18" s="7">
        <v>15</v>
      </c>
      <c r="B18" s="12" t="s">
        <v>362</v>
      </c>
      <c r="C18" s="13" t="s">
        <v>84</v>
      </c>
      <c r="D18" s="14">
        <v>5776.67</v>
      </c>
      <c r="E18" s="13" t="s">
        <v>52</v>
      </c>
      <c r="F18" s="13">
        <v>26</v>
      </c>
      <c r="G18" s="15">
        <v>40530</v>
      </c>
      <c r="H18" s="16">
        <v>18.16</v>
      </c>
      <c r="I18" s="41">
        <v>0</v>
      </c>
      <c r="J18" s="42">
        <v>0</v>
      </c>
      <c r="K18" s="14">
        <v>363.85</v>
      </c>
      <c r="L18" s="42">
        <v>163.44999999999999</v>
      </c>
      <c r="M18" s="14">
        <v>1523.63</v>
      </c>
      <c r="N18" s="14">
        <v>6426.71</v>
      </c>
      <c r="O18" s="20">
        <v>-35.270000000000003</v>
      </c>
      <c r="P18" s="44">
        <v>-154.70528300000001</v>
      </c>
      <c r="Q18" s="44">
        <v>-262.75</v>
      </c>
      <c r="R18" s="44">
        <v>144.325215256452</v>
      </c>
      <c r="S18" s="43"/>
      <c r="T18" s="47"/>
    </row>
    <row r="19" spans="1:21">
      <c r="A19" s="7">
        <v>16</v>
      </c>
      <c r="B19" s="12" t="s">
        <v>363</v>
      </c>
      <c r="C19" s="13" t="s">
        <v>84</v>
      </c>
      <c r="D19" s="14">
        <v>719.15</v>
      </c>
      <c r="E19" s="13" t="s">
        <v>52</v>
      </c>
      <c r="F19" s="13">
        <v>12</v>
      </c>
      <c r="G19" s="15">
        <v>41005</v>
      </c>
      <c r="H19" s="16">
        <v>13.27</v>
      </c>
      <c r="I19" s="41">
        <v>0</v>
      </c>
      <c r="J19" s="42">
        <v>0</v>
      </c>
      <c r="K19" s="14">
        <v>63.95</v>
      </c>
      <c r="L19" s="42">
        <v>93.11</v>
      </c>
      <c r="M19" s="14">
        <v>289.06</v>
      </c>
      <c r="N19" s="14">
        <v>735.86</v>
      </c>
      <c r="O19" s="20">
        <v>0.98</v>
      </c>
      <c r="P19" s="44">
        <v>4.7115960000000001</v>
      </c>
      <c r="Q19" s="44">
        <v>21.276705</v>
      </c>
      <c r="R19" s="44">
        <v>54.162239</v>
      </c>
      <c r="S19" s="43"/>
      <c r="T19" s="47"/>
    </row>
    <row r="20" spans="1:21">
      <c r="A20" s="7">
        <v>17</v>
      </c>
      <c r="B20" s="12" t="s">
        <v>364</v>
      </c>
      <c r="C20" s="13" t="s">
        <v>84</v>
      </c>
      <c r="D20" s="14">
        <v>1885.41</v>
      </c>
      <c r="E20" s="13" t="s">
        <v>52</v>
      </c>
      <c r="F20" s="13">
        <v>24</v>
      </c>
      <c r="G20" s="15">
        <v>41169</v>
      </c>
      <c r="H20" s="16">
        <v>12.49</v>
      </c>
      <c r="I20" s="41">
        <v>5.08</v>
      </c>
      <c r="J20" s="42">
        <v>15.24</v>
      </c>
      <c r="K20" s="14">
        <v>233.03</v>
      </c>
      <c r="L20" s="42">
        <v>657.42</v>
      </c>
      <c r="M20" s="14">
        <v>314.47000000000003</v>
      </c>
      <c r="N20" s="14">
        <v>348.09</v>
      </c>
      <c r="O20" s="20">
        <v>0.69</v>
      </c>
      <c r="P20" s="44">
        <v>12.92651</v>
      </c>
      <c r="Q20" s="44">
        <v>17.444381</v>
      </c>
      <c r="R20" s="44">
        <v>19.314381000000001</v>
      </c>
      <c r="S20" s="56"/>
      <c r="T20" s="47"/>
    </row>
    <row r="21" spans="1:21" ht="24">
      <c r="A21" s="7">
        <v>18</v>
      </c>
      <c r="B21" s="12" t="s">
        <v>92</v>
      </c>
      <c r="C21" s="13" t="s">
        <v>84</v>
      </c>
      <c r="D21" s="14">
        <v>1082.45</v>
      </c>
      <c r="E21" s="13" t="s">
        <v>52</v>
      </c>
      <c r="F21" s="13"/>
      <c r="G21" s="15"/>
      <c r="H21" s="16">
        <v>66.19</v>
      </c>
      <c r="I21" s="41">
        <v>50.19</v>
      </c>
      <c r="J21" s="42">
        <v>70.61</v>
      </c>
      <c r="K21" s="14">
        <v>542.42999999999995</v>
      </c>
      <c r="L21" s="42">
        <v>500</v>
      </c>
      <c r="M21" s="14">
        <v>755.85</v>
      </c>
      <c r="N21" s="14">
        <v>10112.700000000001</v>
      </c>
      <c r="O21" s="20">
        <v>12.54</v>
      </c>
      <c r="P21" s="44">
        <v>90.744402000000804</v>
      </c>
      <c r="Q21" s="44">
        <v>131.07514600000101</v>
      </c>
      <c r="R21" s="44">
        <v>-305.22360799999899</v>
      </c>
      <c r="S21" s="56"/>
      <c r="T21" s="47"/>
    </row>
    <row r="22" spans="1:21" ht="24">
      <c r="A22" s="7">
        <v>19</v>
      </c>
      <c r="B22" s="12" t="s">
        <v>385</v>
      </c>
      <c r="C22" s="13" t="s">
        <v>84</v>
      </c>
      <c r="D22" s="14">
        <v>5189.21</v>
      </c>
      <c r="E22" s="17" t="s">
        <v>52</v>
      </c>
      <c r="F22" s="13">
        <v>22</v>
      </c>
      <c r="G22" s="15">
        <v>41395</v>
      </c>
      <c r="H22" s="16">
        <v>0</v>
      </c>
      <c r="I22" s="41">
        <v>0</v>
      </c>
      <c r="J22" s="42">
        <v>11.34</v>
      </c>
      <c r="K22" s="14">
        <v>0</v>
      </c>
      <c r="L22" s="42">
        <v>542</v>
      </c>
      <c r="M22" s="14">
        <v>0</v>
      </c>
      <c r="N22" s="14">
        <v>0</v>
      </c>
      <c r="O22" s="20">
        <v>0</v>
      </c>
      <c r="P22" s="44">
        <v>0</v>
      </c>
      <c r="Q22" s="44">
        <v>0</v>
      </c>
      <c r="R22" s="44">
        <v>0</v>
      </c>
      <c r="S22" s="56" t="s">
        <v>54</v>
      </c>
      <c r="T22" s="47"/>
    </row>
    <row r="23" spans="1:21" ht="24">
      <c r="A23" s="7">
        <v>20</v>
      </c>
      <c r="B23" s="12" t="s">
        <v>365</v>
      </c>
      <c r="C23" s="13" t="s">
        <v>249</v>
      </c>
      <c r="D23" s="14">
        <v>369.1</v>
      </c>
      <c r="E23" s="13" t="s">
        <v>52</v>
      </c>
      <c r="F23" s="13">
        <v>8</v>
      </c>
      <c r="G23" s="15">
        <v>41054</v>
      </c>
      <c r="H23" s="16">
        <v>8.36</v>
      </c>
      <c r="I23" s="41">
        <v>16.73</v>
      </c>
      <c r="J23" s="42">
        <v>0</v>
      </c>
      <c r="K23" s="14">
        <v>142.06</v>
      </c>
      <c r="L23" s="42">
        <v>296.82</v>
      </c>
      <c r="M23" s="14">
        <v>258.32</v>
      </c>
      <c r="N23" s="14">
        <v>327.51</v>
      </c>
      <c r="O23" s="20">
        <v>-47.67</v>
      </c>
      <c r="P23" s="44">
        <v>15.68</v>
      </c>
      <c r="Q23" s="44">
        <v>5.33</v>
      </c>
      <c r="R23" s="44">
        <v>8.0999999999999908</v>
      </c>
      <c r="S23" s="43"/>
      <c r="T23" s="47">
        <v>10</v>
      </c>
      <c r="U23" s="2" t="s">
        <v>52</v>
      </c>
    </row>
    <row r="24" spans="1:21">
      <c r="A24" s="7">
        <v>21</v>
      </c>
      <c r="B24" s="12" t="s">
        <v>55</v>
      </c>
      <c r="C24" s="13" t="s">
        <v>56</v>
      </c>
      <c r="D24" s="14">
        <v>9406.3742999999995</v>
      </c>
      <c r="E24" s="17" t="s">
        <v>52</v>
      </c>
      <c r="F24" s="17">
        <v>18</v>
      </c>
      <c r="G24" s="15">
        <v>40064</v>
      </c>
      <c r="H24" s="16">
        <v>49.43</v>
      </c>
      <c r="I24" s="41">
        <v>19.559999999999999</v>
      </c>
      <c r="J24" s="42">
        <v>79.27</v>
      </c>
      <c r="K24" s="14">
        <v>103.32</v>
      </c>
      <c r="L24" s="42">
        <v>268.23</v>
      </c>
      <c r="M24" s="14">
        <v>1512.7226149010201</v>
      </c>
      <c r="N24" s="14">
        <v>8968.3043149010191</v>
      </c>
      <c r="O24" s="20">
        <v>3.94</v>
      </c>
      <c r="P24" s="44">
        <v>8.09</v>
      </c>
      <c r="Q24" s="44">
        <v>26.15</v>
      </c>
      <c r="R24" s="44">
        <v>697.89</v>
      </c>
      <c r="S24" s="58" t="s">
        <v>57</v>
      </c>
      <c r="T24" s="47"/>
    </row>
    <row r="25" spans="1:21">
      <c r="A25" s="7">
        <v>22</v>
      </c>
      <c r="B25" s="12" t="s">
        <v>366</v>
      </c>
      <c r="C25" s="13" t="s">
        <v>56</v>
      </c>
      <c r="D25" s="14">
        <v>889.88</v>
      </c>
      <c r="E25" s="17" t="s">
        <v>52</v>
      </c>
      <c r="F25" s="17">
        <v>15</v>
      </c>
      <c r="G25" s="15">
        <v>41240</v>
      </c>
      <c r="H25" s="16">
        <v>404.09</v>
      </c>
      <c r="I25" s="41">
        <v>0</v>
      </c>
      <c r="J25" s="42">
        <v>0</v>
      </c>
      <c r="K25" s="14">
        <v>726.24</v>
      </c>
      <c r="L25" s="42">
        <v>889.88</v>
      </c>
      <c r="M25" s="14">
        <v>898.71</v>
      </c>
      <c r="N25" s="14">
        <v>898.71</v>
      </c>
      <c r="O25" s="20">
        <v>368.14</v>
      </c>
      <c r="P25" s="44">
        <v>385</v>
      </c>
      <c r="Q25" s="44">
        <v>394.03</v>
      </c>
      <c r="R25" s="44">
        <v>394.03</v>
      </c>
      <c r="S25" s="56"/>
      <c r="T25" s="47"/>
    </row>
    <row r="26" spans="1:21" ht="24">
      <c r="A26" s="7">
        <v>23</v>
      </c>
      <c r="B26" s="12" t="s">
        <v>367</v>
      </c>
      <c r="C26" s="13" t="s">
        <v>56</v>
      </c>
      <c r="D26" s="14">
        <v>2873.64</v>
      </c>
      <c r="E26" s="17" t="s">
        <v>52</v>
      </c>
      <c r="F26" s="17">
        <v>24</v>
      </c>
      <c r="G26" s="19">
        <v>40990</v>
      </c>
      <c r="H26" s="16">
        <v>91.95</v>
      </c>
      <c r="I26" s="41">
        <v>224.99</v>
      </c>
      <c r="J26" s="42">
        <v>857.69</v>
      </c>
      <c r="K26" s="14">
        <v>252.77</v>
      </c>
      <c r="L26" s="42">
        <v>2000</v>
      </c>
      <c r="M26" s="14">
        <v>304.89</v>
      </c>
      <c r="N26" s="14">
        <v>973.15</v>
      </c>
      <c r="O26" s="20">
        <v>0</v>
      </c>
      <c r="P26" s="45">
        <v>-3.23</v>
      </c>
      <c r="Q26" s="45">
        <v>-6.36</v>
      </c>
      <c r="R26" s="44">
        <v>-321.18</v>
      </c>
      <c r="S26" s="43"/>
      <c r="T26" s="47"/>
    </row>
    <row r="27" spans="1:21">
      <c r="A27" s="7">
        <v>24</v>
      </c>
      <c r="B27" s="12" t="s">
        <v>368</v>
      </c>
      <c r="C27" s="13" t="s">
        <v>56</v>
      </c>
      <c r="D27" s="14">
        <v>818.88</v>
      </c>
      <c r="E27" s="17" t="s">
        <v>52</v>
      </c>
      <c r="F27" s="17">
        <v>12</v>
      </c>
      <c r="G27" s="19">
        <v>40603</v>
      </c>
      <c r="H27" s="16">
        <v>0</v>
      </c>
      <c r="I27" s="41">
        <v>40.79</v>
      </c>
      <c r="J27" s="42">
        <v>50.15</v>
      </c>
      <c r="K27" s="14">
        <v>34.340000000000003</v>
      </c>
      <c r="L27" s="42">
        <v>314</v>
      </c>
      <c r="M27" s="14">
        <v>61.97</v>
      </c>
      <c r="N27" s="14">
        <v>344.79</v>
      </c>
      <c r="O27" s="20">
        <v>0</v>
      </c>
      <c r="P27" s="44">
        <v>9.4499999999999993</v>
      </c>
      <c r="Q27" s="44">
        <v>6.98</v>
      </c>
      <c r="R27" s="44">
        <v>113.23</v>
      </c>
      <c r="S27" s="56" t="s">
        <v>58</v>
      </c>
      <c r="T27" s="47"/>
    </row>
    <row r="28" spans="1:21">
      <c r="A28" s="7">
        <v>25</v>
      </c>
      <c r="B28" s="12" t="s">
        <v>386</v>
      </c>
      <c r="C28" s="13" t="s">
        <v>56</v>
      </c>
      <c r="D28" s="14">
        <v>1534.67</v>
      </c>
      <c r="E28" s="17" t="s">
        <v>52</v>
      </c>
      <c r="F28" s="17">
        <v>32</v>
      </c>
      <c r="G28" s="19">
        <v>41255</v>
      </c>
      <c r="H28" s="16">
        <v>0</v>
      </c>
      <c r="I28" s="41">
        <v>0</v>
      </c>
      <c r="J28" s="42">
        <v>58.18</v>
      </c>
      <c r="K28" s="14">
        <v>0</v>
      </c>
      <c r="L28" s="42">
        <v>301</v>
      </c>
      <c r="M28" s="14">
        <v>0</v>
      </c>
      <c r="N28" s="14">
        <v>0</v>
      </c>
      <c r="O28" s="20">
        <v>0</v>
      </c>
      <c r="P28" s="44">
        <v>0</v>
      </c>
      <c r="Q28" s="44">
        <v>0</v>
      </c>
      <c r="R28" s="44">
        <v>0</v>
      </c>
      <c r="S28" s="56" t="s">
        <v>54</v>
      </c>
      <c r="T28" s="47"/>
    </row>
    <row r="29" spans="1:21">
      <c r="A29" s="7">
        <v>26</v>
      </c>
      <c r="B29" s="12" t="s">
        <v>369</v>
      </c>
      <c r="C29" s="17" t="s">
        <v>51</v>
      </c>
      <c r="D29" s="18">
        <v>7440.6</v>
      </c>
      <c r="E29" s="17" t="s">
        <v>52</v>
      </c>
      <c r="F29" s="17">
        <v>24</v>
      </c>
      <c r="G29" s="19">
        <v>40888</v>
      </c>
      <c r="H29" s="16">
        <v>229.72</v>
      </c>
      <c r="I29" s="41">
        <v>305.69</v>
      </c>
      <c r="J29" s="42">
        <v>1270.2</v>
      </c>
      <c r="K29" s="14">
        <v>2675.98</v>
      </c>
      <c r="L29" s="42">
        <v>4239.8</v>
      </c>
      <c r="M29" s="14">
        <v>3211.97945316914</v>
      </c>
      <c r="N29" s="14">
        <v>4957.8865872609604</v>
      </c>
      <c r="O29" s="20">
        <v>11.27</v>
      </c>
      <c r="P29" s="44">
        <v>102.55</v>
      </c>
      <c r="Q29" s="44">
        <v>138.129858169144</v>
      </c>
      <c r="R29" s="44">
        <v>168.12298826096401</v>
      </c>
      <c r="S29" s="43"/>
      <c r="T29" s="47"/>
    </row>
    <row r="30" spans="1:21">
      <c r="A30" s="7">
        <v>27</v>
      </c>
      <c r="B30" s="12" t="s">
        <v>387</v>
      </c>
      <c r="C30" s="17" t="s">
        <v>51</v>
      </c>
      <c r="D30" s="18">
        <v>14014.18</v>
      </c>
      <c r="E30" s="17" t="s">
        <v>52</v>
      </c>
      <c r="F30" s="17">
        <v>40</v>
      </c>
      <c r="G30" s="19">
        <v>41255</v>
      </c>
      <c r="H30" s="16">
        <v>0</v>
      </c>
      <c r="I30" s="41">
        <v>90.6</v>
      </c>
      <c r="J30" s="42">
        <v>647.9</v>
      </c>
      <c r="K30" s="14">
        <v>0</v>
      </c>
      <c r="L30" s="42">
        <v>1300</v>
      </c>
      <c r="M30" s="14">
        <v>0</v>
      </c>
      <c r="N30" s="14">
        <v>0</v>
      </c>
      <c r="O30" s="20">
        <v>0</v>
      </c>
      <c r="P30" s="44">
        <v>0</v>
      </c>
      <c r="Q30" s="44">
        <v>0</v>
      </c>
      <c r="R30" s="44">
        <v>0</v>
      </c>
      <c r="S30" s="56" t="s">
        <v>54</v>
      </c>
      <c r="T30" s="47"/>
    </row>
    <row r="31" spans="1:21" ht="24">
      <c r="A31" s="7">
        <v>28</v>
      </c>
      <c r="B31" s="12" t="s">
        <v>370</v>
      </c>
      <c r="C31" s="17" t="s">
        <v>60</v>
      </c>
      <c r="D31" s="18">
        <v>621.54999999999995</v>
      </c>
      <c r="E31" s="17" t="s">
        <v>52</v>
      </c>
      <c r="F31" s="17">
        <v>10</v>
      </c>
      <c r="G31" s="19">
        <v>40819</v>
      </c>
      <c r="H31" s="16">
        <v>0</v>
      </c>
      <c r="I31" s="41">
        <v>0</v>
      </c>
      <c r="J31" s="42">
        <v>0</v>
      </c>
      <c r="K31" s="14">
        <v>16.79</v>
      </c>
      <c r="L31" s="42">
        <v>621.54999999999995</v>
      </c>
      <c r="M31" s="14">
        <v>92.432545882352898</v>
      </c>
      <c r="N31" s="14">
        <v>872.12254588235305</v>
      </c>
      <c r="O31" s="20">
        <v>0</v>
      </c>
      <c r="P31" s="44">
        <v>14.61</v>
      </c>
      <c r="Q31" s="44">
        <v>25.9563818823529</v>
      </c>
      <c r="R31" s="44">
        <v>185.156381882353</v>
      </c>
      <c r="S31" s="43"/>
      <c r="T31" s="47"/>
    </row>
    <row r="32" spans="1:21" ht="24">
      <c r="A32" s="7">
        <v>29</v>
      </c>
      <c r="B32" s="12" t="s">
        <v>64</v>
      </c>
      <c r="C32" s="17" t="s">
        <v>60</v>
      </c>
      <c r="D32" s="18">
        <v>1654</v>
      </c>
      <c r="E32" s="17" t="s">
        <v>52</v>
      </c>
      <c r="F32" s="17">
        <v>12</v>
      </c>
      <c r="G32" s="19">
        <v>41365</v>
      </c>
      <c r="H32" s="16">
        <v>76.72</v>
      </c>
      <c r="I32" s="41">
        <v>60.34</v>
      </c>
      <c r="J32" s="42">
        <v>181.04</v>
      </c>
      <c r="K32" s="14">
        <v>121.37</v>
      </c>
      <c r="L32" s="42">
        <v>219.14</v>
      </c>
      <c r="M32" s="14">
        <v>121.37</v>
      </c>
      <c r="N32" s="14">
        <v>121.37</v>
      </c>
      <c r="O32" s="20">
        <v>26.85</v>
      </c>
      <c r="P32" s="44">
        <v>42.48</v>
      </c>
      <c r="Q32" s="44">
        <v>42.48</v>
      </c>
      <c r="R32" s="44">
        <v>42.48</v>
      </c>
      <c r="S32" s="56"/>
      <c r="T32" s="47"/>
    </row>
    <row r="33" spans="1:30">
      <c r="A33" s="7">
        <v>30</v>
      </c>
      <c r="B33" s="12" t="s">
        <v>371</v>
      </c>
      <c r="C33" s="17" t="s">
        <v>60</v>
      </c>
      <c r="D33" s="18">
        <v>408</v>
      </c>
      <c r="E33" s="17" t="s">
        <v>52</v>
      </c>
      <c r="F33" s="17">
        <v>10</v>
      </c>
      <c r="G33" s="19">
        <v>41031</v>
      </c>
      <c r="H33" s="16"/>
      <c r="I33" s="41">
        <v>0</v>
      </c>
      <c r="J33" s="42">
        <v>0</v>
      </c>
      <c r="K33" s="14">
        <v>4.8600000000000003</v>
      </c>
      <c r="L33" s="42">
        <v>173</v>
      </c>
      <c r="M33" s="14">
        <v>59.356541953125003</v>
      </c>
      <c r="N33" s="14">
        <v>59.356541953125003</v>
      </c>
      <c r="O33" s="20"/>
      <c r="P33" s="44">
        <v>1.6</v>
      </c>
      <c r="Q33" s="44">
        <v>19.537016953125001</v>
      </c>
      <c r="R33" s="44">
        <v>19.537016953125001</v>
      </c>
      <c r="S33" s="43"/>
      <c r="T33" s="47"/>
    </row>
    <row r="34" spans="1:30" s="2" customFormat="1">
      <c r="A34" s="7">
        <v>31</v>
      </c>
      <c r="B34" s="12" t="s">
        <v>372</v>
      </c>
      <c r="C34" s="17" t="s">
        <v>53</v>
      </c>
      <c r="D34" s="18">
        <v>482.68</v>
      </c>
      <c r="E34" s="17" t="s">
        <v>52</v>
      </c>
      <c r="F34" s="17">
        <v>9</v>
      </c>
      <c r="G34" s="19">
        <v>40805</v>
      </c>
      <c r="H34" s="16">
        <v>0</v>
      </c>
      <c r="I34" s="41">
        <v>0</v>
      </c>
      <c r="J34" s="42">
        <v>0</v>
      </c>
      <c r="K34" s="14">
        <v>0</v>
      </c>
      <c r="L34" s="42">
        <v>0</v>
      </c>
      <c r="M34" s="14">
        <v>0</v>
      </c>
      <c r="N34" s="14">
        <v>464.42</v>
      </c>
      <c r="O34" s="20">
        <v>0</v>
      </c>
      <c r="P34" s="44">
        <v>115.11</v>
      </c>
      <c r="Q34" s="44">
        <v>66.569999999999993</v>
      </c>
      <c r="R34" s="44">
        <v>9.3999999999999808</v>
      </c>
      <c r="S34" s="56" t="s">
        <v>373</v>
      </c>
      <c r="T34" s="47">
        <v>170</v>
      </c>
      <c r="U34" s="2" t="s">
        <v>52</v>
      </c>
    </row>
    <row r="35" spans="1:30" s="2" customFormat="1" ht="24">
      <c r="A35" s="7">
        <v>32</v>
      </c>
      <c r="B35" s="12" t="s">
        <v>374</v>
      </c>
      <c r="C35" s="17" t="s">
        <v>53</v>
      </c>
      <c r="D35" s="18">
        <v>157.13</v>
      </c>
      <c r="E35" s="17" t="s">
        <v>52</v>
      </c>
      <c r="F35" s="17">
        <v>3</v>
      </c>
      <c r="G35" s="19">
        <v>41015</v>
      </c>
      <c r="H35" s="16">
        <v>0</v>
      </c>
      <c r="I35" s="41">
        <v>0</v>
      </c>
      <c r="J35" s="42">
        <v>0</v>
      </c>
      <c r="K35" s="14">
        <v>0</v>
      </c>
      <c r="L35" s="42">
        <v>0</v>
      </c>
      <c r="M35" s="14">
        <v>0</v>
      </c>
      <c r="N35" s="14">
        <v>149.08000000000001</v>
      </c>
      <c r="O35" s="20">
        <v>0</v>
      </c>
      <c r="P35" s="44">
        <v>0</v>
      </c>
      <c r="Q35" s="44">
        <v>0</v>
      </c>
      <c r="R35" s="44">
        <v>84.08</v>
      </c>
      <c r="S35" s="56" t="s">
        <v>373</v>
      </c>
      <c r="T35" s="47"/>
    </row>
    <row r="36" spans="1:30">
      <c r="A36" s="7">
        <v>33</v>
      </c>
      <c r="B36" s="12" t="s">
        <v>375</v>
      </c>
      <c r="C36" s="17" t="s">
        <v>53</v>
      </c>
      <c r="D36" s="18">
        <v>6044.8</v>
      </c>
      <c r="E36" s="17" t="s">
        <v>52</v>
      </c>
      <c r="F36" s="17">
        <v>20</v>
      </c>
      <c r="G36" s="19" t="s">
        <v>376</v>
      </c>
      <c r="H36" s="16">
        <v>39.46</v>
      </c>
      <c r="I36" s="41">
        <v>191.79</v>
      </c>
      <c r="J36" s="42">
        <v>455.15</v>
      </c>
      <c r="K36" s="14">
        <v>223.84</v>
      </c>
      <c r="L36" s="42">
        <v>1500</v>
      </c>
      <c r="M36" s="14">
        <v>223.84</v>
      </c>
      <c r="N36" s="14">
        <v>223.84</v>
      </c>
      <c r="O36" s="20">
        <v>1.93</v>
      </c>
      <c r="P36" s="44">
        <v>10.98</v>
      </c>
      <c r="Q36" s="44">
        <v>10.98</v>
      </c>
      <c r="R36" s="44">
        <v>10.98</v>
      </c>
      <c r="S36" s="56"/>
      <c r="T36" s="47"/>
    </row>
    <row r="37" spans="1:30">
      <c r="A37" s="7">
        <v>34</v>
      </c>
      <c r="B37" s="12" t="s">
        <v>377</v>
      </c>
      <c r="C37" s="17" t="s">
        <v>290</v>
      </c>
      <c r="D37" s="18">
        <v>2446.1999999999998</v>
      </c>
      <c r="E37" s="17" t="s">
        <v>52</v>
      </c>
      <c r="F37" s="17">
        <v>18</v>
      </c>
      <c r="G37" s="19" t="s">
        <v>378</v>
      </c>
      <c r="H37" s="16">
        <v>34.270000000000003</v>
      </c>
      <c r="I37" s="41">
        <v>24.59</v>
      </c>
      <c r="J37" s="42">
        <v>98.8</v>
      </c>
      <c r="K37" s="14">
        <v>88.06</v>
      </c>
      <c r="L37" s="42">
        <v>555.5</v>
      </c>
      <c r="M37" s="14">
        <v>222.966993</v>
      </c>
      <c r="N37" s="14">
        <v>222.966993</v>
      </c>
      <c r="O37" s="20">
        <v>2.71</v>
      </c>
      <c r="P37" s="44">
        <v>18.73</v>
      </c>
      <c r="Q37" s="44">
        <v>29.445357999999999</v>
      </c>
      <c r="R37" s="44">
        <v>29.445357999999999</v>
      </c>
      <c r="S37" s="56"/>
      <c r="T37" s="47">
        <v>150</v>
      </c>
      <c r="U37" s="2" t="s">
        <v>52</v>
      </c>
    </row>
    <row r="38" spans="1:30">
      <c r="A38" s="7">
        <v>35</v>
      </c>
      <c r="B38" s="8" t="s">
        <v>99</v>
      </c>
      <c r="C38" s="8"/>
      <c r="D38" s="8"/>
      <c r="E38" s="8"/>
      <c r="F38" s="21"/>
      <c r="G38" s="22"/>
      <c r="H38" s="16"/>
      <c r="I38" s="41">
        <v>0</v>
      </c>
      <c r="J38" s="42">
        <v>0</v>
      </c>
      <c r="K38" s="14"/>
      <c r="L38" s="42">
        <v>6031.83</v>
      </c>
      <c r="M38" s="14"/>
      <c r="N38" s="14"/>
      <c r="O38" s="20"/>
      <c r="P38" s="44"/>
      <c r="Q38" s="44"/>
      <c r="R38" s="44"/>
      <c r="S38" s="43"/>
      <c r="T38" s="47"/>
    </row>
    <row r="39" spans="1:30">
      <c r="A39" s="7">
        <v>36</v>
      </c>
      <c r="B39" s="8" t="s">
        <v>100</v>
      </c>
      <c r="C39" s="8"/>
      <c r="D39" s="8"/>
      <c r="E39" s="17" t="s">
        <v>61</v>
      </c>
      <c r="F39" s="21"/>
      <c r="G39" s="22"/>
      <c r="H39" s="20">
        <v>177.7</v>
      </c>
      <c r="I39" s="41"/>
      <c r="J39" s="42"/>
      <c r="K39" s="14">
        <f>(((-1445.93-243.1)+3230.75)+-7390.93)+177.7</f>
        <v>-5671.51</v>
      </c>
      <c r="L39" s="42"/>
      <c r="M39" s="14">
        <f>(((2649.93529591732-243.1)+3230.75)+-7390.93)+177.7</f>
        <v>-1575.6447040826795</v>
      </c>
      <c r="N39" s="14">
        <v>3880.8992699936898</v>
      </c>
      <c r="O39" s="20">
        <v>-1017.63</v>
      </c>
      <c r="P39" s="44">
        <v>1923.47</v>
      </c>
      <c r="Q39" s="44">
        <v>1598.5070320012601</v>
      </c>
      <c r="R39" s="44">
        <v>3319.2167086900199</v>
      </c>
      <c r="S39" s="43"/>
      <c r="T39" s="47"/>
    </row>
    <row r="40" spans="1:30">
      <c r="A40" s="23"/>
      <c r="B40" s="24" t="s">
        <v>101</v>
      </c>
      <c r="C40" s="24"/>
      <c r="D40" s="25">
        <f>SUM(D4:D38)</f>
        <v>246519.78430000003</v>
      </c>
      <c r="E40" s="24"/>
      <c r="F40" s="26"/>
      <c r="G40" s="27"/>
      <c r="H40" s="28">
        <f t="shared" ref="H40:T40" si="0">SUM(H4:H39)</f>
        <v>3324.0499999999988</v>
      </c>
      <c r="I40" s="28">
        <f t="shared" si="0"/>
        <v>2978.7200000000003</v>
      </c>
      <c r="J40" s="28">
        <f t="shared" si="0"/>
        <v>10083.31</v>
      </c>
      <c r="K40" s="28">
        <f t="shared" si="0"/>
        <v>19507.488224649016</v>
      </c>
      <c r="L40" s="28">
        <f t="shared" si="0"/>
        <v>64516.140000000007</v>
      </c>
      <c r="M40" s="28">
        <f t="shared" si="0"/>
        <v>35810.576455441049</v>
      </c>
      <c r="N40" s="28">
        <f t="shared" si="0"/>
        <v>157259.18172688826</v>
      </c>
      <c r="O40" s="28">
        <f t="shared" si="0"/>
        <v>-23.629999999999768</v>
      </c>
      <c r="P40" s="28">
        <f t="shared" si="0"/>
        <v>1385.3651785171132</v>
      </c>
      <c r="Q40" s="28">
        <f t="shared" si="0"/>
        <v>1717.3131339849965</v>
      </c>
      <c r="R40" s="28">
        <f t="shared" si="0"/>
        <v>13478.793039543983</v>
      </c>
      <c r="S40" s="59">
        <f t="shared" si="0"/>
        <v>0</v>
      </c>
      <c r="T40" s="60">
        <f t="shared" si="0"/>
        <v>445</v>
      </c>
    </row>
    <row r="41" spans="1:30" ht="101.25" customHeight="1">
      <c r="A41" s="286" t="s">
        <v>102</v>
      </c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</row>
    <row r="42" spans="1:30">
      <c r="H42" s="29">
        <v>3324.05</v>
      </c>
      <c r="K42" s="46"/>
      <c r="O42" s="46"/>
      <c r="P42" s="46"/>
    </row>
    <row r="43" spans="1:30">
      <c r="H43" s="29">
        <f>H40-H42</f>
        <v>0</v>
      </c>
      <c r="K43" s="47"/>
      <c r="L43" s="46"/>
      <c r="O43" s="47">
        <v>-23.63</v>
      </c>
      <c r="P43" s="47"/>
    </row>
    <row r="44" spans="1:30" s="3" customFormat="1">
      <c r="H44" s="29"/>
      <c r="I44" s="5"/>
      <c r="J44" s="2"/>
      <c r="K44" s="46"/>
      <c r="L44" s="2"/>
      <c r="M44" s="2"/>
      <c r="N44" s="2"/>
      <c r="O44" s="46">
        <f>O43-O40</f>
        <v>-2.3092638912203256E-13</v>
      </c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>
      <c r="D45" s="30"/>
      <c r="E45" s="31"/>
      <c r="H45" s="29">
        <f t="shared" ref="H45:M45" si="1">SUBTOTAL(9,H4:H39)</f>
        <v>3324.0499999999988</v>
      </c>
      <c r="K45" s="29">
        <f t="shared" si="1"/>
        <v>19507.488224649016</v>
      </c>
      <c r="L45" s="46"/>
      <c r="M45" s="29">
        <f t="shared" si="1"/>
        <v>35810.576455441049</v>
      </c>
      <c r="O45" s="29">
        <f t="shared" ref="O45:Q45" si="2">SUBTOTAL(9,O4:O39)</f>
        <v>-23.629999999999768</v>
      </c>
      <c r="P45" s="29">
        <f t="shared" si="2"/>
        <v>1385.3651785171132</v>
      </c>
      <c r="Q45" s="29">
        <f t="shared" si="2"/>
        <v>1717.3131339849965</v>
      </c>
    </row>
    <row r="46" spans="1:30">
      <c r="D46" s="30"/>
      <c r="E46" s="30"/>
      <c r="H46" s="32"/>
      <c r="I46" s="48" t="s">
        <v>379</v>
      </c>
      <c r="J46" s="49"/>
      <c r="K46" s="48"/>
      <c r="L46" s="49" t="s">
        <v>380</v>
      </c>
      <c r="M46" s="48"/>
      <c r="N46" s="48"/>
      <c r="O46" s="50"/>
      <c r="P46" s="46"/>
    </row>
    <row r="47" spans="1:30">
      <c r="H47" s="33" t="s">
        <v>389</v>
      </c>
      <c r="I47" s="51" t="s">
        <v>22</v>
      </c>
      <c r="J47" s="52" t="s">
        <v>23</v>
      </c>
      <c r="K47" s="51" t="s">
        <v>24</v>
      </c>
      <c r="L47" s="52" t="s">
        <v>22</v>
      </c>
      <c r="M47" s="51" t="s">
        <v>23</v>
      </c>
      <c r="N47" s="51" t="s">
        <v>24</v>
      </c>
      <c r="P47" s="47"/>
    </row>
    <row r="48" spans="1:30">
      <c r="H48" s="32" t="s">
        <v>52</v>
      </c>
      <c r="I48" s="53">
        <v>1059.6400000000001</v>
      </c>
      <c r="J48" s="54">
        <v>6823.72</v>
      </c>
      <c r="K48" s="53">
        <v>11082.4</v>
      </c>
      <c r="L48" s="54">
        <v>346.82</v>
      </c>
      <c r="M48" s="53">
        <v>730.68</v>
      </c>
      <c r="N48" s="53">
        <v>722.22</v>
      </c>
      <c r="O48" s="46">
        <f t="shared" ref="O48:O52" si="3">L48+M57-M48</f>
        <v>-2.7749999989055141E-3</v>
      </c>
      <c r="P48" s="46"/>
    </row>
    <row r="49" spans="8:16">
      <c r="H49" s="32" t="s">
        <v>61</v>
      </c>
      <c r="I49" s="53">
        <v>2230.5</v>
      </c>
      <c r="J49" s="54">
        <v>12802.17</v>
      </c>
      <c r="K49" s="53">
        <v>24565.37</v>
      </c>
      <c r="L49" s="54">
        <v>-373.78</v>
      </c>
      <c r="M49" s="53">
        <v>789.88</v>
      </c>
      <c r="N49" s="53">
        <v>967.58</v>
      </c>
      <c r="O49" s="46">
        <f t="shared" si="3"/>
        <v>6.0576969997327978E-4</v>
      </c>
      <c r="P49" s="47"/>
    </row>
    <row r="50" spans="8:16">
      <c r="H50" s="32" t="s">
        <v>359</v>
      </c>
      <c r="I50" s="53">
        <v>33.909999999999997</v>
      </c>
      <c r="J50" s="54">
        <v>-118.4</v>
      </c>
      <c r="K50" s="53">
        <v>162.81</v>
      </c>
      <c r="L50" s="54">
        <v>3.33</v>
      </c>
      <c r="M50" s="53">
        <v>-135.19</v>
      </c>
      <c r="N50" s="53">
        <v>27.51</v>
      </c>
      <c r="O50" s="46">
        <f t="shared" si="3"/>
        <v>0</v>
      </c>
      <c r="P50" s="46"/>
    </row>
    <row r="51" spans="8:16">
      <c r="H51" s="32" t="s">
        <v>382</v>
      </c>
      <c r="I51" s="53">
        <v>0</v>
      </c>
      <c r="J51" s="54">
        <v>0</v>
      </c>
      <c r="K51" s="53">
        <v>0</v>
      </c>
      <c r="L51" s="54">
        <v>0</v>
      </c>
      <c r="M51" s="53">
        <v>0</v>
      </c>
      <c r="N51" s="53">
        <v>0</v>
      </c>
      <c r="O51" s="46">
        <f t="shared" si="3"/>
        <v>0</v>
      </c>
    </row>
    <row r="52" spans="8:16">
      <c r="H52" s="34"/>
      <c r="I52" s="53">
        <f t="shared" ref="I52:N52" si="4">SUM(I48:I51)</f>
        <v>3324.05</v>
      </c>
      <c r="J52" s="54">
        <f t="shared" si="4"/>
        <v>19507.489999999998</v>
      </c>
      <c r="K52" s="53">
        <f t="shared" si="4"/>
        <v>35810.579999999994</v>
      </c>
      <c r="L52" s="54">
        <f t="shared" si="4"/>
        <v>-23.629999999999981</v>
      </c>
      <c r="M52" s="53">
        <f t="shared" si="4"/>
        <v>1385.37</v>
      </c>
      <c r="N52" s="53">
        <f t="shared" si="4"/>
        <v>1717.3100000000002</v>
      </c>
      <c r="O52" s="46">
        <f t="shared" si="3"/>
        <v>-2.1692302987048606E-3</v>
      </c>
    </row>
    <row r="53" spans="8:16">
      <c r="H53" s="2"/>
      <c r="I53" s="29"/>
      <c r="K53" s="4"/>
      <c r="M53" s="55"/>
      <c r="N53" s="29"/>
    </row>
    <row r="54" spans="8:16">
      <c r="H54" s="2"/>
      <c r="I54" s="4"/>
      <c r="K54" s="4"/>
      <c r="M54" s="4"/>
      <c r="N54" s="4"/>
    </row>
    <row r="55" spans="8:16">
      <c r="H55" s="32"/>
      <c r="I55" s="48" t="s">
        <v>379</v>
      </c>
      <c r="J55" s="49"/>
      <c r="K55" s="48"/>
      <c r="L55" s="49" t="s">
        <v>380</v>
      </c>
      <c r="M55" s="48"/>
      <c r="N55" s="48"/>
    </row>
    <row r="56" spans="8:16">
      <c r="H56" s="33" t="s">
        <v>388</v>
      </c>
      <c r="I56" s="51" t="s">
        <v>22</v>
      </c>
      <c r="J56" s="52" t="s">
        <v>23</v>
      </c>
      <c r="K56" s="51" t="s">
        <v>24</v>
      </c>
      <c r="L56" s="52" t="s">
        <v>22</v>
      </c>
      <c r="M56" s="51" t="s">
        <v>23</v>
      </c>
      <c r="N56" s="51" t="s">
        <v>24</v>
      </c>
    </row>
    <row r="57" spans="8:16">
      <c r="H57" s="32" t="s">
        <v>52</v>
      </c>
      <c r="I57" s="53">
        <v>4094.39</v>
      </c>
      <c r="J57" s="54">
        <v>5764.08</v>
      </c>
      <c r="K57" s="53">
        <v>10022.758148905599</v>
      </c>
      <c r="L57" s="54">
        <v>107.47</v>
      </c>
      <c r="M57" s="53">
        <v>383.85722500000099</v>
      </c>
      <c r="N57" s="53">
        <v>375.40484700462298</v>
      </c>
    </row>
    <row r="58" spans="8:16">
      <c r="H58" s="32" t="s">
        <v>61</v>
      </c>
      <c r="I58" s="53">
        <v>2820.39</v>
      </c>
      <c r="J58" s="54">
        <v>10571.6700864013</v>
      </c>
      <c r="K58" s="53">
        <v>22334.8695626476</v>
      </c>
      <c r="L58" s="54">
        <v>549.11</v>
      </c>
      <c r="M58" s="53">
        <v>1163.6606057696999</v>
      </c>
      <c r="N58" s="53">
        <v>1341.3607197327001</v>
      </c>
    </row>
    <row r="59" spans="8:16">
      <c r="H59" s="32" t="s">
        <v>359</v>
      </c>
      <c r="I59" s="53">
        <v>-180.53</v>
      </c>
      <c r="J59" s="54">
        <v>-152.31170569186801</v>
      </c>
      <c r="K59" s="53">
        <v>128.90401098487101</v>
      </c>
      <c r="L59" s="54">
        <v>-140.91</v>
      </c>
      <c r="M59" s="53">
        <v>-138.52000000000001</v>
      </c>
      <c r="N59" s="53">
        <v>24.177177313477699</v>
      </c>
    </row>
    <row r="60" spans="8:16">
      <c r="H60" s="32" t="s">
        <v>382</v>
      </c>
      <c r="I60" s="53"/>
      <c r="J60" s="54"/>
      <c r="K60" s="53"/>
      <c r="L60" s="54"/>
      <c r="M60" s="53"/>
      <c r="N60" s="53"/>
    </row>
    <row r="61" spans="8:16">
      <c r="H61" s="34"/>
      <c r="I61" s="53">
        <f t="shared" ref="I61:N61" si="5">SUM(I57:I60)</f>
        <v>6734.25</v>
      </c>
      <c r="J61" s="54">
        <f t="shared" si="5"/>
        <v>16183.438380709433</v>
      </c>
      <c r="K61" s="53">
        <f t="shared" si="5"/>
        <v>32486.531722538071</v>
      </c>
      <c r="L61" s="54">
        <f t="shared" si="5"/>
        <v>515.67000000000007</v>
      </c>
      <c r="M61" s="53">
        <f t="shared" si="5"/>
        <v>1408.9978307697011</v>
      </c>
      <c r="N61" s="53">
        <f t="shared" si="5"/>
        <v>1740.9427440508007</v>
      </c>
    </row>
  </sheetData>
  <autoFilter ref="A1:W44"/>
  <mergeCells count="11">
    <mergeCell ref="S1:S2"/>
    <mergeCell ref="H1:N1"/>
    <mergeCell ref="P1:R1"/>
    <mergeCell ref="A41:R41"/>
    <mergeCell ref="A1:A2"/>
    <mergeCell ref="B1:B2"/>
    <mergeCell ref="C1:C2"/>
    <mergeCell ref="D1:D2"/>
    <mergeCell ref="E1:E2"/>
    <mergeCell ref="F1:F2"/>
    <mergeCell ref="G1:G2"/>
  </mergeCells>
  <phoneticPr fontId="22" type="noConversion"/>
  <conditionalFormatting sqref="V11">
    <cfRule type="cellIs" dxfId="1" priority="1" stopIfTrue="1" operator="lessThan">
      <formula>0</formula>
    </cfRule>
  </conditionalFormatting>
  <conditionalFormatting sqref="V5">
    <cfRule type="cellIs" dxfId="0" priority="2" stopIfTrue="1" operator="lessThan">
      <formula>0</formula>
    </cfRule>
  </conditionalFormatting>
  <hyperlinks>
    <hyperlink ref="C1:C2" location="国家名称!A1" display="国家"/>
  </hyperlinks>
  <pageMargins left="0.69791666666666696" right="0.697916666666666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填表说明</vt:lpstr>
      <vt:lpstr>单位营业额利润统计表 </vt:lpstr>
      <vt:lpstr>在建项目统计表 </vt:lpstr>
      <vt:lpstr>国家名称</vt:lpstr>
      <vt:lpstr>中国交建品牌项目</vt:lpstr>
      <vt:lpstr>1305</vt:lpstr>
      <vt:lpstr>1306</vt:lpstr>
      <vt:lpstr>1307</vt:lpstr>
      <vt:lpstr>'在建项目统计表 '!Print_Area</vt:lpstr>
      <vt:lpstr>'在建项目统计表 '!Print_Titles</vt:lpstr>
    </vt:vector>
  </TitlesOfParts>
  <Company>CCCC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陈智</dc:creator>
  <cp:lastModifiedBy>陈辉</cp:lastModifiedBy>
  <cp:revision>1</cp:revision>
  <cp:lastPrinted>2016-01-22T06:44:00Z</cp:lastPrinted>
  <dcterms:created xsi:type="dcterms:W3CDTF">2012-01-09T05:37:00Z</dcterms:created>
  <dcterms:modified xsi:type="dcterms:W3CDTF">2018-12-04T09:08:39Z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