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tabRatio="864" firstSheet="2" activeTab="6"/>
  </bookViews>
  <sheets>
    <sheet name="相关说明" sheetId="1" r:id="rId1"/>
    <sheet name="填报人联系信息" sheetId="2" r:id="rId2"/>
    <sheet name="(1)说明和分析（样表）" sheetId="4" r:id="rId3"/>
    <sheet name="(2)项目信息变动跟踪表（样表）" sheetId="3" r:id="rId4"/>
    <sheet name="(3)总体进度完成情况统计和分析（样表）" sheetId="5" r:id="rId5"/>
    <sheet name="（4）形象进度图统计" sheetId="6" r:id="rId6"/>
    <sheet name="（5）功效分析" sheetId="7" r:id="rId7"/>
  </sheets>
  <calcPr calcId="144525"/>
</workbook>
</file>

<file path=xl/comments1.xml><?xml version="1.0" encoding="utf-8"?>
<comments xmlns="http://schemas.openxmlformats.org/spreadsheetml/2006/main">
  <authors>
    <author>DEARYY</author>
  </authors>
  <commentList>
    <comment ref="G16" authorId="0">
      <text>
        <r>
          <rPr>
            <b/>
            <sz val="9"/>
            <rFont val="宋体"/>
            <charset val="134"/>
          </rPr>
          <t>DEARYY:</t>
        </r>
        <r>
          <rPr>
            <sz val="9"/>
            <rFont val="宋体"/>
            <charset val="134"/>
          </rPr>
          <t xml:space="preserve">
原2019/11/21</t>
        </r>
      </text>
    </comment>
    <comment ref="G23" authorId="0">
      <text>
        <r>
          <rPr>
            <b/>
            <sz val="9"/>
            <rFont val="宋体"/>
            <charset val="134"/>
          </rPr>
          <t>DEARYY:</t>
        </r>
        <r>
          <rPr>
            <sz val="9"/>
            <rFont val="宋体"/>
            <charset val="134"/>
          </rPr>
          <t xml:space="preserve">
原2019/6/14</t>
        </r>
      </text>
    </comment>
  </commentList>
</comments>
</file>

<file path=xl/sharedStrings.xml><?xml version="1.0" encoding="utf-8"?>
<sst xmlns="http://schemas.openxmlformats.org/spreadsheetml/2006/main" count="265">
  <si>
    <t>一</t>
  </si>
  <si>
    <t>填报目的：</t>
  </si>
  <si>
    <t>使公司总部及时了解项目进度总体进展情况，要求项目定期分析影响施工进度的主要矛盾并及时采取相应措施，提醒和协助项目及时解决各项困难，发挥公司各职能部门的指导、协调和服务职能，促进项目施工的顺利实施。</t>
  </si>
  <si>
    <t>二</t>
  </si>
  <si>
    <t>填报单位：</t>
  </si>
  <si>
    <t>公司重点跟踪项目和进度滞后项目，由公司主管领导和项目管理中心确定。</t>
  </si>
  <si>
    <t>三</t>
  </si>
  <si>
    <t>填报要求：</t>
  </si>
  <si>
    <t>根据填报要求，收集和分析项目信息和数据，经项目领导审核后及时报送。</t>
  </si>
  <si>
    <t>填报人信息</t>
  </si>
  <si>
    <t>项目名称：</t>
  </si>
  <si>
    <t>MH高速路项目</t>
  </si>
  <si>
    <t>填表人：</t>
  </si>
  <si>
    <t>赵贵耀</t>
  </si>
  <si>
    <t>联系电话</t>
  </si>
  <si>
    <t>+251986159159</t>
  </si>
  <si>
    <t xml:space="preserve">邮箱： </t>
  </si>
  <si>
    <t>zhaogy@cfhec.com</t>
  </si>
  <si>
    <t>埃塞BS项目</t>
  </si>
  <si>
    <t>填写日期：</t>
  </si>
  <si>
    <t>内容</t>
  </si>
  <si>
    <t>单位</t>
  </si>
  <si>
    <t>日期</t>
  </si>
  <si>
    <t>填写说明</t>
  </si>
  <si>
    <t>工期</t>
  </si>
  <si>
    <t>合同工期</t>
  </si>
  <si>
    <t>月</t>
  </si>
  <si>
    <t>合同开工日期</t>
  </si>
  <si>
    <t>合同竣工日期</t>
  </si>
  <si>
    <t>开工令下达日期</t>
  </si>
  <si>
    <t>以业主下达开工令日期</t>
  </si>
  <si>
    <t>批复延期日期</t>
  </si>
  <si>
    <t>已监理书面批复为准</t>
  </si>
  <si>
    <t>延期工期</t>
  </si>
  <si>
    <t>天</t>
  </si>
  <si>
    <t>金额</t>
  </si>
  <si>
    <t>合同金额</t>
  </si>
  <si>
    <t>合同额</t>
  </si>
  <si>
    <t>万美元</t>
  </si>
  <si>
    <t>1、3、5项是指合同额按照合同签订日期的汇率折算为美元的金额；2、4、6项是指合同额按照合同标价货币表示；预计竣工合同额是根据施工图设计和变更情况，预测最终合同额。有效合同金额和预计竣工合同额均不含税、暂定金、计日工和不可预见费。</t>
  </si>
  <si>
    <r>
      <rPr>
        <sz val="11"/>
        <color indexed="8"/>
        <rFont val="宋体"/>
        <charset val="134"/>
      </rPr>
      <t>比尔</t>
    </r>
    <r>
      <rPr>
        <sz val="8"/>
        <color indexed="8"/>
        <rFont val="宋体"/>
        <charset val="134"/>
      </rPr>
      <t>（按合同标价货币）</t>
    </r>
  </si>
  <si>
    <t>有效合同金额</t>
  </si>
  <si>
    <t>预计竣工合同额</t>
  </si>
  <si>
    <t>原合同数量</t>
  </si>
  <si>
    <t>变动后数量</t>
  </si>
  <si>
    <t>主要工程量变动情况</t>
  </si>
  <si>
    <t>列举主要工程数量中因施工图设计和工程变更原因造成数量有较大变化而对施工计划安排有影响的项目，不局限于清单数量，对项目生产有较大影响的工程部位和材料也应予以统计，如轧石、桥梁分项工程等。</t>
  </si>
  <si>
    <t>…</t>
  </si>
  <si>
    <t>项目经理：</t>
  </si>
  <si>
    <t>鲁洪波</t>
  </si>
  <si>
    <t>统计日期</t>
  </si>
  <si>
    <t>主要分项工程施工进度统计表</t>
  </si>
  <si>
    <t>总体进度完成情况统计</t>
  </si>
  <si>
    <t>主要工作项目</t>
  </si>
  <si>
    <t>原合同工程量</t>
  </si>
  <si>
    <t>预计总工程量</t>
  </si>
  <si>
    <t>计划开工时间</t>
  </si>
  <si>
    <t>计划完工时间</t>
  </si>
  <si>
    <t>计划工期        （月）</t>
  </si>
  <si>
    <t>本月计划完成</t>
  </si>
  <si>
    <t>本月实际完成</t>
  </si>
  <si>
    <t>目前累积完成数量</t>
  </si>
  <si>
    <t>总体工期完成比例</t>
  </si>
  <si>
    <t>总体进度完成比例</t>
  </si>
  <si>
    <t>总体进度情况描述</t>
  </si>
  <si>
    <t>说明</t>
  </si>
  <si>
    <r>
      <rPr>
        <sz val="11"/>
        <color theme="1"/>
        <rFont val="宋体"/>
        <charset val="134"/>
      </rPr>
      <t>预计竣工合同额</t>
    </r>
    <r>
      <rPr>
        <sz val="9"/>
        <color theme="1"/>
        <rFont val="宋体"/>
        <charset val="134"/>
      </rPr>
      <t>（按合同标价货币）</t>
    </r>
  </si>
  <si>
    <r>
      <rPr>
        <sz val="11"/>
        <color theme="1"/>
        <rFont val="宋体"/>
        <charset val="134"/>
      </rPr>
      <t>累积完成产值</t>
    </r>
    <r>
      <rPr>
        <sz val="9"/>
        <color theme="1"/>
        <rFont val="宋体"/>
        <charset val="134"/>
      </rPr>
      <t>（按合同标价货币）</t>
    </r>
  </si>
  <si>
    <t>产值完成比例</t>
  </si>
  <si>
    <t>一、</t>
  </si>
  <si>
    <t>勘察设计</t>
  </si>
  <si>
    <t>主线勘察设计</t>
  </si>
  <si>
    <t>公里</t>
  </si>
  <si>
    <t>辅线勘察设计</t>
  </si>
  <si>
    <t>勘察设计最终批复</t>
  </si>
  <si>
    <t>总工期        （月）</t>
  </si>
  <si>
    <t>目前完成工期           （月）</t>
  </si>
  <si>
    <t>工期完成比例</t>
  </si>
  <si>
    <t>二、</t>
  </si>
  <si>
    <t>监理设施</t>
  </si>
  <si>
    <t>监理设施供应</t>
  </si>
  <si>
    <t>项</t>
  </si>
  <si>
    <t>监理设施维护</t>
  </si>
  <si>
    <t>总体进度偏差</t>
  </si>
  <si>
    <t>三、</t>
  </si>
  <si>
    <t>施工便道和交通导流</t>
  </si>
  <si>
    <t>交通导流</t>
  </si>
  <si>
    <t>说明：总工期=（合同竣工日期或批复延期日期-合同开工日期）/30.41667</t>
  </si>
  <si>
    <t>施工便道</t>
  </si>
  <si>
    <t>四、</t>
  </si>
  <si>
    <t>路基工程</t>
  </si>
  <si>
    <t>清表</t>
  </si>
  <si>
    <t>路基土石方</t>
  </si>
  <si>
    <t>路基补强层</t>
  </si>
  <si>
    <t>五、</t>
  </si>
  <si>
    <t>涵洞、桥梁及互通</t>
  </si>
  <si>
    <t xml:space="preserve">      桥梁基础</t>
  </si>
  <si>
    <t>基础</t>
  </si>
  <si>
    <t>处</t>
  </si>
  <si>
    <t xml:space="preserve">    桥梁下部结构</t>
  </si>
  <si>
    <t>下部</t>
  </si>
  <si>
    <t xml:space="preserve">    桥梁上部结构</t>
  </si>
  <si>
    <t>梁体预制</t>
  </si>
  <si>
    <t>片</t>
  </si>
  <si>
    <t>梁体安装</t>
  </si>
  <si>
    <t>桥面系</t>
  </si>
  <si>
    <t xml:space="preserve">     小型结构物</t>
  </si>
  <si>
    <t>地下通道</t>
  </si>
  <si>
    <t>道</t>
  </si>
  <si>
    <t>管涵</t>
  </si>
  <si>
    <t>盖板涵</t>
  </si>
  <si>
    <t>纵向排水管</t>
  </si>
  <si>
    <t xml:space="preserve">   互通及收费广场</t>
  </si>
  <si>
    <t>互通</t>
  </si>
  <si>
    <t>收费广场</t>
  </si>
  <si>
    <t>六、</t>
  </si>
  <si>
    <t>路面工程</t>
  </si>
  <si>
    <t>底基层</t>
  </si>
  <si>
    <t>基层</t>
  </si>
  <si>
    <t>DBM</t>
  </si>
  <si>
    <t>沥青面层</t>
  </si>
  <si>
    <t>七、</t>
  </si>
  <si>
    <t>轧石</t>
  </si>
  <si>
    <t>方</t>
  </si>
  <si>
    <t>八、</t>
  </si>
  <si>
    <t>附属工程</t>
  </si>
  <si>
    <t xml:space="preserve">      防护工程</t>
  </si>
  <si>
    <t>路缘石</t>
  </si>
  <si>
    <t>排水</t>
  </si>
  <si>
    <t>边坡防护</t>
  </si>
  <si>
    <t xml:space="preserve">      附属设施</t>
  </si>
  <si>
    <t>附属设施</t>
  </si>
  <si>
    <t>填表说明： 1、表中列“主要工作内容”可根据项目施工内容进行增减和调整，要能反映项目工程进展情况；2、预计总工程量应根据设计进度和变更情况及时更新；3、计划开工日期和计划完工日期为主要分项工程的计划开工和计划完工日期，依据为项目施工总体计划或经公司批准的调整总体计划。3、工期完成比例为（统计日期-计划开工日期）/（计划完工日期-计划开工日期）4、进度完成比例为目前累积完成数量/预计总工程量。5、工期完成比例小于进度完成比例为“进度超前”，反之为进度滞后。</t>
  </si>
  <si>
    <t>埃塞MH高速路项目形象进度完成情况统计</t>
  </si>
  <si>
    <t>K150</t>
  </si>
  <si>
    <t>K151</t>
  </si>
  <si>
    <t>K152</t>
  </si>
  <si>
    <t>K153</t>
  </si>
  <si>
    <t>K154</t>
  </si>
  <si>
    <t>K155</t>
  </si>
  <si>
    <t>K156</t>
  </si>
  <si>
    <t>K157</t>
  </si>
  <si>
    <t>K158</t>
  </si>
  <si>
    <t>K159</t>
  </si>
  <si>
    <t>K160</t>
  </si>
  <si>
    <t>K161</t>
  </si>
  <si>
    <t>K162</t>
  </si>
  <si>
    <t>K163</t>
  </si>
  <si>
    <t>K164</t>
  </si>
  <si>
    <t>K165</t>
  </si>
  <si>
    <t>K166</t>
  </si>
  <si>
    <t>K167</t>
  </si>
  <si>
    <t>K168</t>
  </si>
  <si>
    <t>K169</t>
  </si>
  <si>
    <t>K170</t>
  </si>
  <si>
    <t>K171</t>
  </si>
  <si>
    <t>K172</t>
  </si>
  <si>
    <t>K173</t>
  </si>
  <si>
    <t>K174</t>
  </si>
  <si>
    <t>K175</t>
  </si>
  <si>
    <t>K176</t>
  </si>
  <si>
    <t>K177</t>
  </si>
  <si>
    <t>K178</t>
  </si>
  <si>
    <t>K179</t>
  </si>
  <si>
    <t>K180</t>
  </si>
  <si>
    <t>K181</t>
  </si>
  <si>
    <t>K182</t>
  </si>
  <si>
    <t>K183</t>
  </si>
  <si>
    <t>K184</t>
  </si>
  <si>
    <t>K185</t>
  </si>
  <si>
    <t>K186</t>
  </si>
  <si>
    <t>K187</t>
  </si>
  <si>
    <t>K188</t>
  </si>
  <si>
    <t>K189</t>
  </si>
  <si>
    <t>K190</t>
  </si>
  <si>
    <t>K191</t>
  </si>
  <si>
    <t>K192</t>
  </si>
  <si>
    <t>K193</t>
  </si>
  <si>
    <t>K194</t>
  </si>
  <si>
    <t>K195</t>
  </si>
  <si>
    <t>K196</t>
  </si>
  <si>
    <t>K197</t>
  </si>
  <si>
    <t>K198</t>
  </si>
  <si>
    <t>K199</t>
  </si>
  <si>
    <t>K200</t>
  </si>
  <si>
    <t>K201</t>
  </si>
  <si>
    <t xml:space="preserve">   桥梁基础</t>
  </si>
  <si>
    <t xml:space="preserve">  桥梁下部结构</t>
  </si>
  <si>
    <t xml:space="preserve">  桥梁上部结构</t>
  </si>
  <si>
    <t xml:space="preserve">  小型结构物</t>
  </si>
  <si>
    <t xml:space="preserve"> 互通及收费广场</t>
  </si>
  <si>
    <t xml:space="preserve"> 八、</t>
  </si>
  <si>
    <t xml:space="preserve">    防护工程</t>
  </si>
  <si>
    <t xml:space="preserve">    附属设施</t>
  </si>
  <si>
    <t>图形示例：已施工完成：                           正在施工：</t>
  </si>
  <si>
    <t>填报人：赵贵耀</t>
  </si>
  <si>
    <t>序号</t>
  </si>
  <si>
    <t>施工段落</t>
  </si>
  <si>
    <t>协作单位</t>
  </si>
  <si>
    <t>单位工程</t>
  </si>
  <si>
    <t>主要分项工程</t>
  </si>
  <si>
    <t>设计工程量</t>
  </si>
  <si>
    <t>实际工程量</t>
  </si>
  <si>
    <t>开累工程量</t>
  </si>
  <si>
    <t>剩余工程量</t>
  </si>
  <si>
    <t>开累完成百分比</t>
  </si>
  <si>
    <t>目前状态</t>
  </si>
  <si>
    <t>机械设备</t>
  </si>
  <si>
    <t>日施工效率</t>
  </si>
  <si>
    <t>KM150+000-KM156+000</t>
  </si>
  <si>
    <t>Medcon Engineering and Construction PLC</t>
  </si>
  <si>
    <t>路基
工程</t>
  </si>
  <si>
    <t>填挖方（m³）</t>
  </si>
  <si>
    <t>未开工</t>
  </si>
  <si>
    <t>补强层（m³）</t>
  </si>
  <si>
    <t>基层（m³）</t>
  </si>
  <si>
    <t>管涵（单）1220mm（m）</t>
  </si>
  <si>
    <t>管涵（双）1220mm（m）</t>
  </si>
  <si>
    <t>Km156+000-Km160+500</t>
  </si>
  <si>
    <t>Qaga General Business PLC</t>
  </si>
  <si>
    <t xml:space="preserve"> Km160+500-Km163+500</t>
  </si>
  <si>
    <t>Hoha Engineering PLC</t>
  </si>
  <si>
    <t>Km168+650-Km175+300</t>
  </si>
  <si>
    <t>Tesfaye Legesse Construction</t>
  </si>
  <si>
    <t>Km175+300-Km181+200</t>
  </si>
  <si>
    <t xml:space="preserve">Mikada Engineering and Trading PLC </t>
  </si>
  <si>
    <t>Km165+650-Km168+650</t>
  </si>
  <si>
    <t>Ephrem G/Yohannes Importer, Machinery and Construction</t>
  </si>
  <si>
    <t>路基施工总计</t>
  </si>
  <si>
    <t>Kosha料场</t>
  </si>
  <si>
    <t>湖北瀚伟</t>
  </si>
  <si>
    <t>轧石工程</t>
  </si>
  <si>
    <t>机轧碎石基层（㎡）</t>
  </si>
  <si>
    <t>正在施工</t>
  </si>
  <si>
    <t>650㎡/d</t>
  </si>
  <si>
    <t>水泥混凝土骨料（㎡）</t>
  </si>
  <si>
    <t>片石</t>
  </si>
  <si>
    <t>Abuara料场</t>
  </si>
  <si>
    <t>Roman Zerihun Tiki</t>
  </si>
  <si>
    <t>路面分级料（㎡）</t>
  </si>
  <si>
    <t>阻工停滞</t>
  </si>
  <si>
    <t>机制砂（㎡）</t>
  </si>
  <si>
    <t>轧石生产总计</t>
  </si>
  <si>
    <t>机械设备情况统计</t>
  </si>
  <si>
    <t>设备类别</t>
  </si>
  <si>
    <t>协作队伍</t>
  </si>
  <si>
    <t>挖掘机</t>
  </si>
  <si>
    <t>装载机</t>
  </si>
  <si>
    <t>自卸车</t>
  </si>
  <si>
    <t>推土机</t>
  </si>
  <si>
    <t>潜孔钻</t>
  </si>
  <si>
    <t>碎石摊铺机</t>
  </si>
  <si>
    <t>沥青摊铺机</t>
  </si>
  <si>
    <t>各协作队伍设备总数</t>
  </si>
  <si>
    <t>备注</t>
  </si>
  <si>
    <t>路基土石方（台）</t>
  </si>
  <si>
    <t>Armpass</t>
  </si>
  <si>
    <t>在场数量</t>
  </si>
  <si>
    <t>工作数量</t>
  </si>
  <si>
    <t>KNWI</t>
  </si>
  <si>
    <t>上海天昶</t>
  </si>
  <si>
    <t>山东金路</t>
  </si>
  <si>
    <t>轧石及结构层（台/套）</t>
  </si>
  <si>
    <t>总计（台/套）</t>
  </si>
  <si>
    <t>说明：1.在场数量为设备总数，工作数量为当日实际使用设备数量；                                                                                                                                      
     2.机械设备情况说明：</t>
  </si>
</sst>
</file>

<file path=xl/styles.xml><?xml version="1.0" encoding="utf-8"?>
<styleSheet xmlns="http://schemas.openxmlformats.org/spreadsheetml/2006/main">
  <numFmts count="12">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0_);[Red]\(0\)"/>
    <numFmt numFmtId="178" formatCode="0.0_ "/>
    <numFmt numFmtId="179" formatCode="0_ "/>
    <numFmt numFmtId="180" formatCode="0.0%"/>
    <numFmt numFmtId="181" formatCode="#,##0.00_ "/>
    <numFmt numFmtId="182" formatCode="0.000_ "/>
    <numFmt numFmtId="183" formatCode="0.0"/>
  </numFmts>
  <fonts count="39">
    <font>
      <sz val="11"/>
      <color indexed="8"/>
      <name val="宋体"/>
      <charset val="134"/>
    </font>
    <font>
      <b/>
      <sz val="8"/>
      <color theme="1"/>
      <name val="宋体"/>
      <charset val="134"/>
      <scheme val="minor"/>
    </font>
    <font>
      <sz val="8"/>
      <color theme="1"/>
      <name val="宋体"/>
      <charset val="134"/>
      <scheme val="minor"/>
    </font>
    <font>
      <sz val="8"/>
      <name val="宋体"/>
      <charset val="134"/>
    </font>
    <font>
      <b/>
      <sz val="14"/>
      <color theme="1"/>
      <name val="宋体"/>
      <charset val="134"/>
      <scheme val="minor"/>
    </font>
    <font>
      <sz val="11"/>
      <color theme="1"/>
      <name val="宋体"/>
      <charset val="134"/>
      <scheme val="minor"/>
    </font>
    <font>
      <sz val="9"/>
      <color theme="1"/>
      <name val="宋体"/>
      <charset val="134"/>
      <scheme val="minor"/>
    </font>
    <font>
      <b/>
      <sz val="11"/>
      <color theme="1"/>
      <name val="宋体"/>
      <charset val="134"/>
      <scheme val="minor"/>
    </font>
    <font>
      <sz val="11"/>
      <color rgb="FFE92FD3"/>
      <name val="宋体"/>
      <charset val="134"/>
      <scheme val="minor"/>
    </font>
    <font>
      <sz val="11"/>
      <color rgb="FF9C0006"/>
      <name val="宋体"/>
      <charset val="134"/>
      <scheme val="minor"/>
    </font>
    <font>
      <sz val="11"/>
      <name val="宋体"/>
      <charset val="134"/>
      <scheme val="minor"/>
    </font>
    <font>
      <sz val="11"/>
      <color rgb="FFFF0000"/>
      <name val="宋体"/>
      <charset val="134"/>
      <scheme val="minor"/>
    </font>
    <font>
      <b/>
      <sz val="11"/>
      <color indexed="8"/>
      <name val="宋体"/>
      <charset val="134"/>
    </font>
    <font>
      <sz val="10"/>
      <color indexed="8"/>
      <name val="宋体"/>
      <charset val="134"/>
    </font>
    <font>
      <b/>
      <sz val="9"/>
      <color indexed="8"/>
      <name val="宋体"/>
      <charset val="134"/>
    </font>
    <font>
      <sz val="8"/>
      <color indexed="8"/>
      <name val="宋体"/>
      <charset val="134"/>
    </font>
    <font>
      <sz val="9"/>
      <color indexed="8"/>
      <name val="宋体"/>
      <charset val="134"/>
    </font>
    <font>
      <sz val="11"/>
      <color indexed="10"/>
      <name val="宋体"/>
      <charset val="134"/>
    </font>
    <font>
      <sz val="11"/>
      <color rgb="FFFF0000"/>
      <name val="宋体"/>
      <charset val="0"/>
      <scheme val="minor"/>
    </font>
    <font>
      <b/>
      <sz val="18"/>
      <color theme="3"/>
      <name val="宋体"/>
      <charset val="134"/>
      <scheme val="minor"/>
    </font>
    <font>
      <sz val="11"/>
      <color theme="1"/>
      <name val="宋体"/>
      <charset val="0"/>
      <scheme val="minor"/>
    </font>
    <font>
      <b/>
      <sz val="11"/>
      <color rgb="FFFFFFFF"/>
      <name val="宋体"/>
      <charset val="0"/>
      <scheme val="minor"/>
    </font>
    <font>
      <sz val="11"/>
      <color theme="0"/>
      <name val="宋体"/>
      <charset val="0"/>
      <scheme val="minor"/>
    </font>
    <font>
      <i/>
      <sz val="11"/>
      <color rgb="FF7F7F7F"/>
      <name val="宋体"/>
      <charset val="0"/>
      <scheme val="minor"/>
    </font>
    <font>
      <sz val="11"/>
      <color indexed="60"/>
      <name val="宋体"/>
      <charset val="134"/>
    </font>
    <font>
      <sz val="11"/>
      <color rgb="FF3F3F76"/>
      <name val="宋体"/>
      <charset val="0"/>
      <scheme val="minor"/>
    </font>
    <font>
      <u/>
      <sz val="11"/>
      <color indexed="12"/>
      <name val="宋体"/>
      <charset val="134"/>
    </font>
    <font>
      <u/>
      <sz val="11"/>
      <color rgb="FF800080"/>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theme="1"/>
      <name val="宋体"/>
      <charset val="134"/>
    </font>
    <font>
      <sz val="9"/>
      <color theme="1"/>
      <name val="宋体"/>
      <charset val="134"/>
    </font>
  </fonts>
  <fills count="34">
    <fill>
      <patternFill patternType="none"/>
    </fill>
    <fill>
      <patternFill patternType="gray125"/>
    </fill>
    <fill>
      <patternFill patternType="solid">
        <fgColor theme="9" tint="0.399975585192419"/>
        <bgColor indexed="64"/>
      </patternFill>
    </fill>
    <fill>
      <patternFill patternType="solid">
        <fgColor rgb="FF00B050"/>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indexed="2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double">
        <color auto="1"/>
      </left>
      <right/>
      <top style="double">
        <color auto="1"/>
      </top>
      <bottom style="thin">
        <color auto="1"/>
      </bottom>
      <diagonal/>
    </border>
    <border>
      <left/>
      <right/>
      <top style="double">
        <color auto="1"/>
      </top>
      <bottom style="thin">
        <color auto="1"/>
      </bottom>
      <diagonal/>
    </border>
    <border>
      <left/>
      <right/>
      <top style="double">
        <color auto="1"/>
      </top>
      <bottom/>
      <diagonal/>
    </border>
    <border>
      <left/>
      <right style="double">
        <color auto="1"/>
      </right>
      <top style="double">
        <color auto="1"/>
      </top>
      <bottom/>
      <diagonal/>
    </border>
    <border>
      <left style="double">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right style="double">
        <color auto="1"/>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5" fillId="0" borderId="0" applyFont="0" applyFill="0" applyBorder="0" applyAlignment="0" applyProtection="0">
      <alignment vertical="center"/>
    </xf>
    <xf numFmtId="0" fontId="20" fillId="8" borderId="0" applyNumberFormat="0" applyBorder="0" applyAlignment="0" applyProtection="0">
      <alignment vertical="center"/>
    </xf>
    <xf numFmtId="0" fontId="25" fillId="12" borderId="3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0" fillId="6" borderId="0" applyNumberFormat="0" applyBorder="0" applyAlignment="0" applyProtection="0">
      <alignment vertical="center"/>
    </xf>
    <xf numFmtId="0" fontId="24" fillId="11" borderId="0" applyNumberFormat="0" applyBorder="0" applyAlignment="0" applyProtection="0">
      <alignment vertical="center"/>
    </xf>
    <xf numFmtId="43" fontId="0" fillId="0" borderId="0" applyFont="0" applyFill="0" applyBorder="0" applyAlignment="0" applyProtection="0">
      <alignment vertical="center"/>
    </xf>
    <xf numFmtId="0" fontId="22" fillId="14"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9" fontId="5" fillId="0" borderId="0" applyFont="0" applyFill="0" applyBorder="0" applyAlignment="0" applyProtection="0">
      <alignment vertical="center"/>
    </xf>
    <xf numFmtId="0" fontId="5" fillId="4" borderId="31" applyNumberFormat="0" applyFont="0" applyAlignment="0" applyProtection="0">
      <alignment vertical="center"/>
    </xf>
    <xf numFmtId="0" fontId="22" fillId="18" borderId="0" applyNumberFormat="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43" fontId="0" fillId="0" borderId="0" applyFont="0" applyFill="0" applyBorder="0" applyAlignment="0" applyProtection="0">
      <alignment vertical="center"/>
    </xf>
    <xf numFmtId="0" fontId="31" fillId="0" borderId="35" applyNumberFormat="0" applyFill="0" applyAlignment="0" applyProtection="0">
      <alignment vertical="center"/>
    </xf>
    <xf numFmtId="0" fontId="33" fillId="0" borderId="35" applyNumberFormat="0" applyFill="0" applyAlignment="0" applyProtection="0">
      <alignment vertical="center"/>
    </xf>
    <xf numFmtId="0" fontId="22" fillId="10" borderId="0" applyNumberFormat="0" applyBorder="0" applyAlignment="0" applyProtection="0">
      <alignment vertical="center"/>
    </xf>
    <xf numFmtId="0" fontId="28" fillId="0" borderId="37" applyNumberFormat="0" applyFill="0" applyAlignment="0" applyProtection="0">
      <alignment vertical="center"/>
    </xf>
    <xf numFmtId="0" fontId="22" fillId="13" borderId="0" applyNumberFormat="0" applyBorder="0" applyAlignment="0" applyProtection="0">
      <alignment vertical="center"/>
    </xf>
    <xf numFmtId="0" fontId="35" fillId="28" borderId="38" applyNumberFormat="0" applyAlignment="0" applyProtection="0">
      <alignment vertical="center"/>
    </xf>
    <xf numFmtId="0" fontId="36" fillId="28" borderId="33" applyNumberFormat="0" applyAlignment="0" applyProtection="0">
      <alignment vertical="center"/>
    </xf>
    <xf numFmtId="0" fontId="21" fillId="9" borderId="32" applyNumberFormat="0" applyAlignment="0" applyProtection="0">
      <alignment vertical="center"/>
    </xf>
    <xf numFmtId="0" fontId="20" fillId="7" borderId="0" applyNumberFormat="0" applyBorder="0" applyAlignment="0" applyProtection="0">
      <alignment vertical="center"/>
    </xf>
    <xf numFmtId="0" fontId="22" fillId="24" borderId="0" applyNumberFormat="0" applyBorder="0" applyAlignment="0" applyProtection="0">
      <alignment vertical="center"/>
    </xf>
    <xf numFmtId="0" fontId="30" fillId="0" borderId="34" applyNumberFormat="0" applyFill="0" applyAlignment="0" applyProtection="0">
      <alignment vertical="center"/>
    </xf>
    <xf numFmtId="0" fontId="32" fillId="0" borderId="36" applyNumberFormat="0" applyFill="0" applyAlignment="0" applyProtection="0">
      <alignment vertical="center"/>
    </xf>
    <xf numFmtId="0" fontId="34" fillId="27" borderId="0" applyNumberFormat="0" applyBorder="0" applyAlignment="0" applyProtection="0">
      <alignment vertical="center"/>
    </xf>
    <xf numFmtId="0" fontId="29" fillId="23" borderId="0" applyNumberFormat="0" applyBorder="0" applyAlignment="0" applyProtection="0">
      <alignment vertical="center"/>
    </xf>
    <xf numFmtId="0" fontId="20" fillId="22" borderId="0" applyNumberFormat="0" applyBorder="0" applyAlignment="0" applyProtection="0">
      <alignment vertical="center"/>
    </xf>
    <xf numFmtId="0" fontId="22" fillId="25" borderId="0" applyNumberFormat="0" applyBorder="0" applyAlignment="0" applyProtection="0">
      <alignment vertical="center"/>
    </xf>
    <xf numFmtId="0" fontId="20" fillId="26" borderId="0" applyNumberFormat="0" applyBorder="0" applyAlignment="0" applyProtection="0">
      <alignment vertical="center"/>
    </xf>
    <xf numFmtId="0" fontId="20" fillId="19" borderId="0" applyNumberFormat="0" applyBorder="0" applyAlignment="0" applyProtection="0">
      <alignment vertical="center"/>
    </xf>
    <xf numFmtId="0" fontId="20" fillId="21" borderId="0" applyNumberFormat="0" applyBorder="0" applyAlignment="0" applyProtection="0">
      <alignment vertical="center"/>
    </xf>
    <xf numFmtId="0" fontId="20" fillId="3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0" fillId="20" borderId="0" applyNumberFormat="0" applyBorder="0" applyAlignment="0" applyProtection="0">
      <alignment vertical="center"/>
    </xf>
    <xf numFmtId="0" fontId="20" fillId="30" borderId="0" applyNumberFormat="0" applyBorder="0" applyAlignment="0" applyProtection="0">
      <alignment vertical="center"/>
    </xf>
    <xf numFmtId="0" fontId="22" fillId="15" borderId="0" applyNumberFormat="0" applyBorder="0" applyAlignment="0" applyProtection="0">
      <alignment vertical="center"/>
    </xf>
    <xf numFmtId="0" fontId="20" fillId="2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0" fillId="5" borderId="0" applyNumberFormat="0" applyBorder="0" applyAlignment="0" applyProtection="0">
      <alignment vertical="center"/>
    </xf>
    <xf numFmtId="0" fontId="22" fillId="2" borderId="0" applyNumberFormat="0" applyBorder="0" applyAlignment="0" applyProtection="0">
      <alignment vertical="center"/>
    </xf>
    <xf numFmtId="0" fontId="5" fillId="0" borderId="0">
      <alignment vertical="center"/>
    </xf>
  </cellStyleXfs>
  <cellXfs count="150">
    <xf numFmtId="0" fontId="0" fillId="0" borderId="0" xfId="0">
      <alignment vertical="center"/>
    </xf>
    <xf numFmtId="0" fontId="1" fillId="0" borderId="1" xfId="51" applyFont="1" applyFill="1" applyBorder="1" applyAlignment="1">
      <alignment horizontal="center" vertical="center" wrapText="1"/>
    </xf>
    <xf numFmtId="0" fontId="2" fillId="0" borderId="1" xfId="51" applyFont="1" applyFill="1" applyBorder="1" applyAlignment="1">
      <alignment horizontal="center" vertical="center"/>
    </xf>
    <xf numFmtId="0" fontId="2" fillId="0" borderId="2" xfId="51" applyFont="1" applyFill="1" applyBorder="1" applyAlignment="1">
      <alignment horizontal="center" vertical="center" wrapText="1"/>
    </xf>
    <xf numFmtId="1" fontId="2" fillId="0" borderId="1" xfId="51" applyNumberFormat="1" applyFont="1" applyFill="1" applyBorder="1" applyAlignment="1">
      <alignment horizontal="center" vertical="center"/>
    </xf>
    <xf numFmtId="177" fontId="2" fillId="0" borderId="1" xfId="51" applyNumberFormat="1" applyFont="1" applyFill="1" applyBorder="1" applyAlignment="1">
      <alignment horizontal="center" vertical="center"/>
    </xf>
    <xf numFmtId="0" fontId="2" fillId="0" borderId="3" xfId="51" applyFont="1" applyFill="1" applyBorder="1" applyAlignment="1">
      <alignment horizontal="center" vertical="center" wrapText="1"/>
    </xf>
    <xf numFmtId="0" fontId="2" fillId="2" borderId="1" xfId="51" applyFont="1" applyFill="1" applyBorder="1" applyAlignment="1">
      <alignment horizontal="center" vertical="center"/>
    </xf>
    <xf numFmtId="0" fontId="2" fillId="2" borderId="4" xfId="51" applyFont="1" applyFill="1" applyBorder="1" applyAlignment="1">
      <alignment horizontal="center" vertical="center"/>
    </xf>
    <xf numFmtId="0" fontId="2" fillId="2" borderId="5" xfId="51" applyFont="1" applyFill="1" applyBorder="1" applyAlignment="1">
      <alignment horizontal="center" vertical="center"/>
    </xf>
    <xf numFmtId="177" fontId="2" fillId="2" borderId="1" xfId="51" applyNumberFormat="1" applyFont="1" applyFill="1" applyBorder="1" applyAlignment="1">
      <alignment horizontal="center" vertical="center"/>
    </xf>
    <xf numFmtId="0" fontId="2" fillId="2" borderId="0" xfId="51" applyFont="1" applyFill="1" applyBorder="1" applyAlignment="1">
      <alignment horizontal="center" vertical="center"/>
    </xf>
    <xf numFmtId="0" fontId="2" fillId="2" borderId="6" xfId="51" applyFont="1" applyFill="1" applyBorder="1" applyAlignment="1">
      <alignment horizontal="center" vertical="center"/>
    </xf>
    <xf numFmtId="0" fontId="2" fillId="0" borderId="2" xfId="51" applyFont="1" applyFill="1" applyBorder="1" applyAlignment="1">
      <alignment horizontal="center" vertical="center"/>
    </xf>
    <xf numFmtId="0" fontId="2" fillId="0" borderId="3" xfId="51" applyFont="1" applyFill="1" applyBorder="1" applyAlignment="1">
      <alignment horizontal="center" vertical="center"/>
    </xf>
    <xf numFmtId="0" fontId="2" fillId="0" borderId="7" xfId="51" applyFont="1" applyFill="1" applyBorder="1" applyAlignment="1">
      <alignment horizontal="center" vertical="center"/>
    </xf>
    <xf numFmtId="0" fontId="2" fillId="0" borderId="7" xfId="51" applyFont="1" applyFill="1" applyBorder="1" applyAlignment="1">
      <alignment horizontal="center" vertical="center" wrapText="1"/>
    </xf>
    <xf numFmtId="1" fontId="3" fillId="0" borderId="1" xfId="0" applyNumberFormat="1" applyFont="1" applyFill="1" applyBorder="1" applyAlignment="1">
      <alignment horizontal="center" vertical="center"/>
    </xf>
    <xf numFmtId="1" fontId="2" fillId="2" borderId="1" xfId="51" applyNumberFormat="1" applyFont="1" applyFill="1" applyBorder="1" applyAlignment="1">
      <alignment horizontal="center" vertical="center"/>
    </xf>
    <xf numFmtId="0" fontId="2" fillId="0" borderId="4" xfId="5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10" fontId="2" fillId="0" borderId="1" xfId="13" applyNumberFormat="1" applyFont="1" applyFill="1" applyBorder="1">
      <alignment vertical="center"/>
    </xf>
    <xf numFmtId="0" fontId="2" fillId="0" borderId="1" xfId="51" applyFont="1" applyFill="1" applyBorder="1" applyAlignment="1">
      <alignment horizontal="center" vertical="center" wrapText="1"/>
    </xf>
    <xf numFmtId="0" fontId="2" fillId="0" borderId="1" xfId="51" applyFont="1" applyFill="1" applyBorder="1" applyAlignment="1">
      <alignment vertical="center" wrapText="1"/>
    </xf>
    <xf numFmtId="10" fontId="2" fillId="2" borderId="1" xfId="13" applyNumberFormat="1" applyFont="1" applyFill="1" applyBorder="1">
      <alignment vertical="center"/>
    </xf>
    <xf numFmtId="0" fontId="2" fillId="2" borderId="1" xfId="51" applyFont="1" applyFill="1" applyBorder="1" applyAlignment="1">
      <alignment horizontal="center" vertical="center" wrapText="1"/>
    </xf>
    <xf numFmtId="10" fontId="2" fillId="2" borderId="1" xfId="13" applyNumberFormat="1" applyFont="1" applyFill="1" applyBorder="1" applyAlignment="1">
      <alignment horizontal="right" vertical="center"/>
    </xf>
    <xf numFmtId="0" fontId="3" fillId="0" borderId="1" xfId="0" applyFont="1" applyBorder="1" applyAlignment="1">
      <alignment horizontal="left" vertical="top" wrapText="1"/>
    </xf>
    <xf numFmtId="0" fontId="0" fillId="0" borderId="0" xfId="0" applyAlignment="1">
      <alignment horizontal="center" vertical="center"/>
    </xf>
    <xf numFmtId="0" fontId="4" fillId="0" borderId="12" xfId="0" applyFont="1" applyFill="1" applyBorder="1" applyAlignment="1">
      <alignment horizontal="center" vertical="center"/>
    </xf>
    <xf numFmtId="0" fontId="4" fillId="0" borderId="13" xfId="0" applyFont="1" applyFill="1" applyBorder="1" applyAlignment="1">
      <alignment vertical="center"/>
    </xf>
    <xf numFmtId="0" fontId="4" fillId="0" borderId="10" xfId="0" applyFont="1" applyFill="1" applyBorder="1" applyAlignment="1">
      <alignment horizontal="center" vertical="center"/>
    </xf>
    <xf numFmtId="0" fontId="4" fillId="0" borderId="14"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vertical="center"/>
    </xf>
    <xf numFmtId="0" fontId="6" fillId="0" borderId="1"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15" xfId="0" applyFont="1" applyFill="1" applyBorder="1" applyAlignment="1">
      <alignment horizontal="left" vertical="center"/>
    </xf>
    <xf numFmtId="0" fontId="5" fillId="0" borderId="13" xfId="0" applyFont="1" applyFill="1" applyBorder="1" applyAlignment="1">
      <alignment horizontal="center" vertical="center"/>
    </xf>
    <xf numFmtId="0" fontId="8" fillId="3" borderId="1" xfId="7" applyFont="1" applyFill="1" applyBorder="1" applyAlignment="1">
      <alignment horizontal="center" vertical="center"/>
    </xf>
    <xf numFmtId="0" fontId="8" fillId="3" borderId="1" xfId="7" applyFont="1" applyFill="1" applyBorder="1">
      <alignment vertical="center"/>
    </xf>
    <xf numFmtId="0" fontId="8" fillId="0" borderId="1" xfId="7" applyFont="1" applyFill="1" applyBorder="1" applyAlignment="1">
      <alignment horizontal="center" vertical="center"/>
    </xf>
    <xf numFmtId="0" fontId="8" fillId="0" borderId="1" xfId="7" applyFont="1" applyFill="1" applyBorder="1">
      <alignment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9" fillId="0" borderId="1" xfId="7" applyFont="1" applyFill="1" applyBorder="1">
      <alignment vertical="center"/>
    </xf>
    <xf numFmtId="0" fontId="7" fillId="0" borderId="12" xfId="0" applyFont="1" applyFill="1" applyBorder="1" applyAlignment="1">
      <alignment horizontal="left" vertical="center"/>
    </xf>
    <xf numFmtId="0" fontId="8" fillId="0" borderId="1" xfId="0" applyFont="1" applyFill="1" applyBorder="1" applyAlignment="1">
      <alignment vertical="center"/>
    </xf>
    <xf numFmtId="0" fontId="10" fillId="0" borderId="1" xfId="0" applyFont="1" applyFill="1" applyBorder="1" applyAlignment="1">
      <alignment horizontal="center" vertical="center"/>
    </xf>
    <xf numFmtId="0" fontId="5" fillId="0" borderId="1" xfId="0" applyFont="1" applyFill="1" applyBorder="1" applyAlignment="1">
      <alignment horizontal="left" vertical="center"/>
    </xf>
    <xf numFmtId="0" fontId="5" fillId="0" borderId="0" xfId="0" applyFont="1" applyFill="1" applyBorder="1" applyAlignment="1">
      <alignment horizontal="right" vertical="center"/>
    </xf>
    <xf numFmtId="0" fontId="5" fillId="0" borderId="0" xfId="0" applyFont="1" applyFill="1" applyBorder="1" applyAlignment="1">
      <alignment vertical="center"/>
    </xf>
    <xf numFmtId="0" fontId="7" fillId="0" borderId="1" xfId="0" applyFont="1" applyFill="1" applyBorder="1" applyAlignment="1">
      <alignment vertical="center"/>
    </xf>
    <xf numFmtId="0" fontId="5" fillId="3" borderId="1" xfId="0" applyFont="1" applyFill="1" applyBorder="1" applyAlignment="1">
      <alignment vertical="center"/>
    </xf>
    <xf numFmtId="0" fontId="5" fillId="0" borderId="0" xfId="0" applyFont="1" applyFill="1" applyBorder="1" applyAlignment="1">
      <alignment horizontal="left" vertical="center"/>
    </xf>
    <xf numFmtId="0" fontId="11" fillId="3" borderId="1" xfId="0" applyFont="1" applyFill="1" applyBorder="1" applyAlignment="1">
      <alignment vertical="center"/>
    </xf>
    <xf numFmtId="0" fontId="7" fillId="0" borderId="13" xfId="0" applyFont="1" applyFill="1" applyBorder="1" applyAlignment="1">
      <alignment horizontal="left" vertical="center"/>
    </xf>
    <xf numFmtId="178" fontId="0" fillId="0" borderId="0" xfId="0" applyNumberFormat="1">
      <alignment vertical="center"/>
    </xf>
    <xf numFmtId="179" fontId="0" fillId="0" borderId="0" xfId="0" applyNumberFormat="1">
      <alignment vertical="center"/>
    </xf>
    <xf numFmtId="179" fontId="0" fillId="0" borderId="0" xfId="0" applyNumberFormat="1" applyAlignment="1">
      <alignment horizontal="center" vertical="center"/>
    </xf>
    <xf numFmtId="180" fontId="0" fillId="0" borderId="0" xfId="0" applyNumberFormat="1" applyAlignment="1">
      <alignment horizontal="center" vertical="center"/>
    </xf>
    <xf numFmtId="14" fontId="5"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5" fillId="0" borderId="13" xfId="0" applyFont="1" applyFill="1" applyBorder="1" applyAlignment="1">
      <alignment vertical="center"/>
    </xf>
    <xf numFmtId="0" fontId="5" fillId="0" borderId="1" xfId="0" applyFont="1" applyFill="1" applyBorder="1" applyAlignment="1">
      <alignment horizontal="center" vertical="center" wrapText="1"/>
    </xf>
    <xf numFmtId="178" fontId="5"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0" fontId="7" fillId="0" borderId="1" xfId="0" applyFont="1" applyFill="1" applyBorder="1" applyAlignment="1">
      <alignment horizontal="left" vertical="center"/>
    </xf>
    <xf numFmtId="181" fontId="5" fillId="0" borderId="1" xfId="8" applyNumberFormat="1" applyFont="1" applyFill="1" applyBorder="1" applyAlignment="1">
      <alignment horizontal="center" vertical="center"/>
    </xf>
    <xf numFmtId="181" fontId="10" fillId="0" borderId="1" xfId="8" applyNumberFormat="1" applyFont="1" applyFill="1" applyBorder="1" applyAlignment="1">
      <alignment horizontal="center" vertical="center"/>
    </xf>
    <xf numFmtId="0" fontId="7" fillId="0" borderId="1" xfId="0" applyFont="1" applyFill="1" applyBorder="1" applyAlignment="1">
      <alignment horizontal="left" vertical="top" wrapText="1"/>
    </xf>
    <xf numFmtId="0" fontId="5" fillId="0" borderId="4" xfId="0" applyFont="1" applyFill="1" applyBorder="1" applyAlignment="1">
      <alignment horizontal="right" vertical="center"/>
    </xf>
    <xf numFmtId="0" fontId="5" fillId="0" borderId="4" xfId="0" applyFont="1" applyFill="1" applyBorder="1" applyAlignment="1">
      <alignment horizontal="left" vertical="center"/>
    </xf>
    <xf numFmtId="0" fontId="5" fillId="0" borderId="4" xfId="0" applyFont="1" applyFill="1" applyBorder="1" applyAlignment="1">
      <alignment horizontal="center" vertical="center"/>
    </xf>
    <xf numFmtId="178" fontId="5" fillId="0" borderId="0" xfId="0" applyNumberFormat="1" applyFont="1" applyFill="1" applyAlignment="1">
      <alignment vertical="center"/>
    </xf>
    <xf numFmtId="182" fontId="5" fillId="0" borderId="1" xfId="0" applyNumberFormat="1" applyFont="1" applyFill="1" applyBorder="1" applyAlignment="1">
      <alignment horizontal="center" vertical="center" wrapText="1"/>
    </xf>
    <xf numFmtId="180" fontId="5" fillId="0" borderId="1" xfId="0" applyNumberFormat="1" applyFont="1" applyFill="1" applyBorder="1" applyAlignment="1">
      <alignment horizontal="center" vertical="center"/>
    </xf>
    <xf numFmtId="10" fontId="5" fillId="0" borderId="1" xfId="0" applyNumberFormat="1" applyFont="1" applyFill="1" applyBorder="1" applyAlignment="1">
      <alignment horizontal="center" vertical="center" wrapText="1"/>
    </xf>
    <xf numFmtId="178" fontId="5" fillId="0" borderId="1" xfId="0" applyNumberFormat="1" applyFont="1" applyFill="1" applyBorder="1" applyAlignment="1">
      <alignment horizontal="center" vertical="center"/>
    </xf>
    <xf numFmtId="43" fontId="5" fillId="0" borderId="1" xfId="8" applyFont="1" applyFill="1" applyBorder="1" applyAlignment="1">
      <alignment horizontal="center" vertical="center"/>
    </xf>
    <xf numFmtId="178" fontId="5" fillId="0" borderId="1" xfId="0" applyNumberFormat="1" applyFont="1" applyFill="1" applyBorder="1" applyAlignment="1">
      <alignment vertical="center"/>
    </xf>
    <xf numFmtId="180" fontId="5" fillId="0" borderId="4" xfId="0" applyNumberFormat="1" applyFont="1" applyFill="1" applyBorder="1" applyAlignment="1">
      <alignment horizontal="left" vertical="center"/>
    </xf>
    <xf numFmtId="14" fontId="0" fillId="0" borderId="0" xfId="0" applyNumberFormat="1">
      <alignment vertical="center"/>
    </xf>
    <xf numFmtId="43" fontId="5" fillId="0" borderId="1" xfId="0" applyNumberFormat="1" applyFont="1" applyFill="1" applyBorder="1" applyAlignment="1">
      <alignment horizontal="center" vertical="center"/>
    </xf>
    <xf numFmtId="10" fontId="5" fillId="0" borderId="1"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7" xfId="0" applyFont="1" applyFill="1" applyBorder="1" applyAlignment="1">
      <alignment horizontal="center" vertical="center" wrapText="1"/>
    </xf>
    <xf numFmtId="183" fontId="5" fillId="0" borderId="1" xfId="0" applyNumberFormat="1" applyFont="1" applyFill="1" applyBorder="1" applyAlignment="1">
      <alignment horizontal="center" vertical="center"/>
    </xf>
    <xf numFmtId="176" fontId="0" fillId="0" borderId="0" xfId="0" applyNumberFormat="1" applyFill="1">
      <alignment vertical="center"/>
    </xf>
    <xf numFmtId="0" fontId="5" fillId="0" borderId="8"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0" xfId="0" applyFont="1" applyFill="1" applyBorder="1" applyAlignment="1">
      <alignment horizontal="left" vertical="center" wrapText="1"/>
    </xf>
    <xf numFmtId="43" fontId="5" fillId="0" borderId="0" xfId="8" applyFont="1">
      <alignment vertical="center"/>
    </xf>
    <xf numFmtId="10" fontId="5" fillId="0" borderId="0" xfId="11" applyNumberFormat="1" applyFont="1">
      <alignment vertical="center"/>
    </xf>
    <xf numFmtId="0" fontId="0" fillId="0" borderId="16" xfId="0" applyBorder="1" applyAlignment="1">
      <alignment horizontal="right" vertical="center"/>
    </xf>
    <xf numFmtId="0" fontId="0" fillId="0" borderId="17" xfId="0" applyBorder="1" applyAlignment="1">
      <alignment horizontal="right" vertical="center"/>
    </xf>
    <xf numFmtId="0" fontId="0" fillId="0" borderId="17" xfId="0" applyBorder="1" applyAlignment="1">
      <alignment horizontal="left" vertical="center"/>
    </xf>
    <xf numFmtId="0" fontId="0" fillId="0" borderId="18" xfId="0" applyBorder="1" applyAlignment="1">
      <alignment horizontal="right" vertical="center"/>
    </xf>
    <xf numFmtId="14" fontId="0" fillId="0" borderId="19" xfId="0" applyNumberFormat="1" applyBorder="1">
      <alignment vertical="center"/>
    </xf>
    <xf numFmtId="0" fontId="12" fillId="0" borderId="20" xfId="0" applyFont="1" applyBorder="1" applyAlignment="1">
      <alignment horizontal="center" vertical="center"/>
    </xf>
    <xf numFmtId="0" fontId="12" fillId="0" borderId="13" xfId="0" applyFont="1" applyBorder="1" applyAlignment="1">
      <alignment horizontal="center" vertical="center"/>
    </xf>
    <xf numFmtId="0" fontId="12" fillId="0" borderId="12" xfId="0" applyFont="1" applyBorder="1" applyAlignment="1">
      <alignment horizontal="center" vertical="center"/>
    </xf>
    <xf numFmtId="0" fontId="12" fillId="0" borderId="1" xfId="0" applyFont="1" applyBorder="1" applyAlignment="1">
      <alignment horizontal="center" vertical="center"/>
    </xf>
    <xf numFmtId="0" fontId="12" fillId="0" borderId="21"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Border="1" applyAlignment="1">
      <alignment horizontal="center" vertical="center"/>
    </xf>
    <xf numFmtId="0" fontId="0" fillId="0" borderId="1" xfId="0" applyBorder="1" applyAlignment="1">
      <alignment horizontal="center" vertical="center"/>
    </xf>
    <xf numFmtId="0" fontId="13" fillId="0" borderId="21" xfId="0" applyFont="1" applyBorder="1" applyAlignment="1">
      <alignment vertical="center" wrapText="1"/>
    </xf>
    <xf numFmtId="0" fontId="12" fillId="0" borderId="3" xfId="0" applyFont="1" applyBorder="1" applyAlignment="1">
      <alignment horizontal="center" vertical="center"/>
    </xf>
    <xf numFmtId="14" fontId="0" fillId="0" borderId="1" xfId="0" applyNumberFormat="1" applyBorder="1" applyAlignment="1">
      <alignment horizontal="center" vertical="center"/>
    </xf>
    <xf numFmtId="0" fontId="12" fillId="0" borderId="7" xfId="0" applyFont="1" applyBorder="1" applyAlignment="1">
      <alignment horizontal="center" vertical="center"/>
    </xf>
    <xf numFmtId="178" fontId="0" fillId="0" borderId="1" xfId="0" applyNumberFormat="1"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14" fillId="0" borderId="21" xfId="0" applyFont="1" applyBorder="1" applyAlignment="1">
      <alignment horizontal="center" vertical="center" wrapText="1"/>
    </xf>
    <xf numFmtId="43" fontId="5" fillId="0" borderId="1" xfId="8" applyFont="1" applyBorder="1" applyAlignment="1">
      <alignment horizontal="center" vertical="center"/>
    </xf>
    <xf numFmtId="0" fontId="13" fillId="0" borderId="24" xfId="0" applyFont="1" applyBorder="1" applyAlignment="1">
      <alignment horizontal="left" vertical="center" wrapText="1"/>
    </xf>
    <xf numFmtId="0" fontId="15" fillId="0" borderId="1" xfId="0" applyFont="1" applyBorder="1" applyAlignment="1">
      <alignment horizontal="center" vertical="center"/>
    </xf>
    <xf numFmtId="0" fontId="13" fillId="0" borderId="25" xfId="0" applyFont="1" applyBorder="1" applyAlignment="1">
      <alignment horizontal="left" vertical="center" wrapText="1"/>
    </xf>
    <xf numFmtId="0" fontId="13" fillId="0" borderId="26" xfId="0" applyFont="1" applyBorder="1" applyAlignment="1">
      <alignment horizontal="left" vertical="center" wrapText="1"/>
    </xf>
    <xf numFmtId="0" fontId="12" fillId="0" borderId="2" xfId="0" applyFont="1" applyBorder="1" applyAlignment="1">
      <alignment horizontal="center" vertical="center" wrapText="1"/>
    </xf>
    <xf numFmtId="0" fontId="0"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lignment horizontal="center" vertical="center" textRotation="90"/>
    </xf>
    <xf numFmtId="0" fontId="12" fillId="0" borderId="7" xfId="0" applyFont="1" applyBorder="1" applyAlignment="1">
      <alignment horizontal="center" vertical="center" wrapText="1"/>
    </xf>
    <xf numFmtId="0" fontId="5" fillId="0" borderId="27"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29" xfId="0" applyFont="1" applyFill="1" applyBorder="1" applyAlignment="1">
      <alignment horizontal="right" vertical="center"/>
    </xf>
    <xf numFmtId="0" fontId="5" fillId="0" borderId="30" xfId="0" applyFont="1" applyFill="1" applyBorder="1" applyAlignment="1">
      <alignment vertical="center" wrapText="1"/>
    </xf>
    <xf numFmtId="0" fontId="16" fillId="0" borderId="0" xfId="0" applyFont="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12" fillId="0" borderId="1" xfId="0" applyFont="1" applyBorder="1" applyAlignment="1">
      <alignment horizontal="left" vertical="center"/>
    </xf>
    <xf numFmtId="49" fontId="7" fillId="0" borderId="1" xfId="0" applyNumberFormat="1"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千位分隔 6"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5" xfId="51"/>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9525</xdr:rowOff>
    </xdr:from>
    <xdr:to>
      <xdr:col>16</xdr:col>
      <xdr:colOff>600075</xdr:colOff>
      <xdr:row>79</xdr:row>
      <xdr:rowOff>122555</xdr:rowOff>
    </xdr:to>
    <xdr:sp>
      <xdr:nvSpPr>
        <xdr:cNvPr id="4097" name="TextBox 1"/>
        <xdr:cNvSpPr txBox="1"/>
      </xdr:nvSpPr>
      <xdr:spPr>
        <a:xfrm>
          <a:off x="9525" y="9525"/>
          <a:ext cx="11563350" cy="13657580"/>
        </a:xfrm>
        <a:prstGeom prst="rect">
          <a:avLst/>
        </a:prstGeom>
        <a:solidFill>
          <a:srgbClr val="FFFFFF"/>
        </a:solidFill>
        <a:ln w="9525" cap="flat" cmpd="sng">
          <a:solidFill>
            <a:srgbClr val="BABABA"/>
          </a:solidFill>
          <a:prstDash val="solid"/>
          <a:round/>
          <a:headEnd type="none" w="med" len="med"/>
          <a:tailEnd type="none" w="med" len="med"/>
        </a:ln>
      </xdr:spPr>
      <xdr:txBody>
        <a:bodyPr vertOverflow="clip" vert="horz" wrap="square" lIns="27432" tIns="18288" rIns="27432" bIns="0" anchor="t" upright="1"/>
        <a:lstStyle/>
        <a:p>
          <a:pPr algn="ctr" rtl="0"/>
          <a:r>
            <a:rPr lang="zh-CN" altLang="en-US" sz="1400" b="1">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月度进度分析和说明</a:t>
          </a:r>
          <a:endParaRPr lang="zh-CN" altLang="en-US" sz="1400" b="1">
            <a:solidFill>
              <a:srgbClr val="00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一、项目概况</a:t>
          </a:r>
          <a:endParaRPr lang="en-US" altLang="zh-CN">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r>
            <a:rPr lang="zh-CN" altLang="zh-CN" sz="1100">
              <a:latin typeface="+mn-lt"/>
              <a:ea typeface="+mn-ea"/>
              <a:cs typeface="+mn-cs"/>
            </a:rPr>
            <a:t>合同类型：</a:t>
          </a:r>
          <a:r>
            <a:rPr lang="zh-CN" altLang="zh-CN" sz="1100">
              <a:solidFill>
                <a:srgbClr val="FF0000"/>
              </a:solidFill>
              <a:latin typeface="+mn-lt"/>
              <a:ea typeface="+mn-ea"/>
              <a:cs typeface="+mn-cs"/>
            </a:rPr>
            <a:t>埃塞俄比亚国家公路局（ERA)与中国交通建设集团签署的设计施工总承包的公路项目。</a:t>
          </a:r>
          <a:endParaRPr lang="zh-CN" altLang="zh-CN" sz="1100">
            <a:solidFill>
              <a:srgbClr val="FF0000"/>
            </a:solidFill>
            <a:latin typeface="+mn-lt"/>
            <a:ea typeface="+mn-ea"/>
            <a:cs typeface="+mn-cs"/>
          </a:endParaRPr>
        </a:p>
        <a:p>
          <a:r>
            <a:rPr lang="zh-CN" altLang="zh-CN" sz="1100">
              <a:latin typeface="+mn-lt"/>
              <a:ea typeface="+mn-ea"/>
              <a:cs typeface="+mn-cs"/>
            </a:rPr>
            <a:t>项目规模</a:t>
          </a:r>
          <a:r>
            <a:rPr lang="en-US" altLang="zh-CN" sz="1100">
              <a:latin typeface="+mn-lt"/>
              <a:ea typeface="+mn-ea"/>
              <a:cs typeface="+mn-cs"/>
            </a:rPr>
            <a:t>:</a:t>
          </a:r>
          <a:endParaRPr lang="zh-CN" altLang="zh-CN" sz="1100">
            <a:latin typeface="+mn-lt"/>
            <a:ea typeface="+mn-ea"/>
            <a:cs typeface="+mn-cs"/>
          </a:endParaRPr>
        </a:p>
        <a:p>
          <a:r>
            <a:rPr lang="zh-CN" altLang="zh-CN" sz="1100">
              <a:solidFill>
                <a:srgbClr val="FF0000"/>
              </a:solidFill>
              <a:latin typeface="+mn-lt"/>
              <a:ea typeface="+mn-ea"/>
              <a:cs typeface="+mn-cs"/>
            </a:rPr>
            <a:t>合同全长51.68Km，本项目负责施工的路线长度为约49Km(优化后）。其中设主线桥7座，互通区匝道桥2道，跨线天桥8座，互通区2处，预留收费站3处，地下通道20处，盖板涵25道，圆管涵90道，互通区及连接线初步估计有管涵41道。</a:t>
          </a:r>
          <a:endParaRPr lang="zh-CN" altLang="zh-CN" sz="1100">
            <a:latin typeface="+mn-lt"/>
            <a:ea typeface="+mn-ea"/>
            <a:cs typeface="+mn-cs"/>
          </a:endParaRPr>
        </a:p>
        <a:p>
          <a:r>
            <a:rPr lang="zh-CN" altLang="zh-CN" sz="1100">
              <a:latin typeface="+mn-lt"/>
              <a:ea typeface="+mn-ea"/>
              <a:cs typeface="+mn-cs"/>
            </a:rPr>
            <a:t>合同金额：</a:t>
          </a:r>
          <a:r>
            <a:rPr lang="zh-CN" altLang="zh-CN" sz="1100">
              <a:solidFill>
                <a:srgbClr val="FF0000"/>
              </a:solidFill>
              <a:latin typeface="+mn-lt"/>
              <a:ea typeface="+mn-ea"/>
              <a:cs typeface="+mn-cs"/>
            </a:rPr>
            <a:t>税前201,270,966.76美元；</a:t>
          </a:r>
          <a:endParaRPr lang="zh-CN" altLang="zh-CN" sz="1100">
            <a:latin typeface="+mn-lt"/>
            <a:ea typeface="+mn-ea"/>
            <a:cs typeface="+mn-cs"/>
          </a:endParaRPr>
        </a:p>
        <a:p>
          <a:r>
            <a:rPr lang="zh-CN" altLang="zh-CN" sz="1100">
              <a:latin typeface="+mn-lt"/>
              <a:ea typeface="+mn-ea"/>
              <a:cs typeface="+mn-cs"/>
            </a:rPr>
            <a:t>合同工期：</a:t>
          </a:r>
          <a:endParaRPr lang="zh-CN" altLang="zh-CN" sz="1100">
            <a:latin typeface="+mn-lt"/>
            <a:ea typeface="+mn-ea"/>
            <a:cs typeface="+mn-cs"/>
          </a:endParaRPr>
        </a:p>
        <a:p>
          <a:r>
            <a:rPr lang="zh-CN" altLang="zh-CN" sz="1100">
              <a:solidFill>
                <a:srgbClr val="FF0000"/>
              </a:solidFill>
              <a:latin typeface="+mn-lt"/>
              <a:ea typeface="+mn-ea"/>
              <a:cs typeface="+mn-cs"/>
            </a:rPr>
            <a:t>合同工期：42个月；</a:t>
          </a:r>
          <a:endParaRPr lang="zh-CN" altLang="zh-CN" sz="1100">
            <a:solidFill>
              <a:srgbClr val="FF0000"/>
            </a:solidFill>
            <a:latin typeface="+mn-lt"/>
            <a:ea typeface="+mn-ea"/>
            <a:cs typeface="+mn-cs"/>
          </a:endParaRPr>
        </a:p>
        <a:p>
          <a:r>
            <a:rPr lang="en-US" altLang="zh-CN">
              <a:solidFill>
                <a:srgbClr val="FF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合同开工日期：2018年3月7日；</a:t>
          </a:r>
          <a:endParaRPr lang="en-US" altLang="zh-CN">
            <a:solidFill>
              <a:srgbClr val="FF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r>
            <a:rPr lang="en-US" altLang="zh-CN">
              <a:solidFill>
                <a:srgbClr val="FF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合同竣工日期：2021年9月6日。</a:t>
          </a:r>
          <a:endParaRPr lang="en-US" altLang="zh-CN">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二、总体进度情况说明和分析：</a:t>
          </a:r>
          <a:endParaRPr lang="en-US" altLang="zh-CN">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施工部署情况：</a:t>
          </a:r>
          <a:r>
            <a:rPr lang="zh-CN" altLang="en-US">
              <a:solidFill>
                <a:srgbClr val="FF0000"/>
              </a:solidFill>
              <a:sym typeface="+mn-ea"/>
            </a:rPr>
            <a:t>本项目目前完成了项目经理部（含监理和桥梁分部）、桥梁箱梁预制场、路面分部（含沥青拌合站）等三处大临的全部工作，以及两套轧石机的安装及调试，目前两个轧石场均已开始生产。</a:t>
          </a:r>
          <a:endParaRPr lang="zh-CN" altLang="en-US">
            <a:solidFill>
              <a:srgbClr val="FF0000"/>
            </a:solidFill>
            <a:sym typeface="+mn-ea"/>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路基段落划分：</a:t>
          </a:r>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现阶段已签署路基合同段落划分情况如下：</a:t>
          </a:r>
          <a:endPar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Medcon Engineering and Construction PLC	             Km150+000-KM156+000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Qaga General Business PLC	                          Km156+000-Km160+500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Hoha Engineering PLC	                                       Km160+500-Km163+500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Tesfaye Legesse Construction	                          Km168+650-Km175+300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Mikada Engineering and Trading PLC	                          Km175+300-Km181+200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   Ephrem G/Yohannes Importer, Machinery and Construction	Km165+650-Km168+650</a:t>
          </a:r>
          <a:endParaRPr lang="en-US" altLang="zh-CN">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经营模式：</a:t>
          </a:r>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分包+自营的经营模式；</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生产资源配置：自营</a:t>
          </a:r>
          <a:r>
            <a:rPr lang="en-US" altLang="zh-CN">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a:t>
          </a:r>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协作队伍、设备数量、设备状况、施工班组、施工效率等；</a:t>
          </a:r>
          <a:endPar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协作队伍分包合同签署情况：</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①</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西安中交公路岩土工程有限责任公司	 1,906,000.00 比尔 	MH项目二标轧石料场勘探分包合同</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②</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China Geo-engineering PLC	 1,379,280比尔 	主营地打井分包</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③</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中交第一公路勘察设计研究院有限公司	 77,346,787.84比尔 	MH高速路项目勘察设计分包合同</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④</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Nashcon Construction PLC 	 15,552,000比尔 	监理营地房建工程分包合同</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⑤</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湖北瀚伟市政工程有限公司	              75,504,000.00比尔 	轧石施工专业分包合同（K154 &amp; K198)</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⑥</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西安中交公路岩土工程有限责任公司	 增补：1,854,080比尔 	轧石料场勘探分包合同补充协议-01</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⑦</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Roman Zerihun Tiki	              136,456,000.00比尔 	中交埃塞MH高速路项目轧石施工专业分包合同（Abuara主料场)</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⑧上海金岭建设有限公司	              179,450,616.65比尔 	中交埃塞MH高速路项目 桥梁工程（含通道盖板）专业分包合同</a:t>
          </a:r>
          <a:endPar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⑨</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China Geo-engineering PLC	 增补：3,149,610.00比尔 	主营地打井分包合同补充协议-01</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⑩</a:t>
          </a:r>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Medcon Engineering  PLC	              52,179,463.39比尔 	路基土石方、基层、小型结构物工程施工分包合同-KM150+000-KM156+000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⑪Qaga General Business PLC	 35,050,465.86比尔 	路基土石方、底基层、小型结构物工程施工分包合同-Km156+000-Km160+500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⑫Hoha Engineering PLC	              24,596,519.16比尔 	路基土石方、底基层、小型结构物工程施工分包合-Km160+500-Km163+500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⑬Tesfaye Legesse Construction	 43,632,714.15比尔 	路基土石方、底基层、小型结构物工程施工分包合同-Km168+650-Km175+300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⑭Mikada Engineering and Trading PLC	 45,802,538.33比尔 	路基土石方、底基层、小型结构物工程施工分包合同-Km175+300-Km181+200 </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⑮Nashcon Construction PLC	              增补：272,395.3比尔 	监理营地房建设计施工分包合同-补充协议-01</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⑯Ephrem G/Yohannes Importer            37,226,950.75比尔 	路基土石方、底基层、小型结构物工程施工分包合同-Km165+650-Km168+650</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en-US" altLang="zh-CN">
              <a:solidFill>
                <a:sysClr val="windowText" lastClr="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人员设备材料资源：</a:t>
          </a:r>
          <a:endParaRPr lang="en-US" altLang="zh-CN">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①我方人员情况（不含休假人员）:</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经理部30人，路基分部1人，桥梁分部6人，合计37人。</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②分包商人员情况:</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中交一勘院9人，上海金岭5，湖北瀚伟6人。合计20人。</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③机械设备情况：</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吉普车5辆，皮卡18辆，Minibus1辆，轻卡11辆；拖车1台，推土机1台，装载机9台，挖掘机5台，压路机1台，空压机4台，钻机3台，水车6台，破碎锤4台，吊车3台，自卸车10台，水泥拌合站2台，罐车6台，轧石机2套，制管设备一套，地磅1台，发电机21台。</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④材料情况：</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a:r>
            <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开工累计采购钢筋4110.46吨，水泥6844.2吨，沥青18300吨，炸药244.087吨。</a:t>
          </a:r>
          <a:endParaRPr lang="en-US" altLang="zh-CN">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主要技术方案名称：  </a:t>
          </a:r>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技术方案正在编制中，路基、桥梁的方案已经编制完成。</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关键线路工程里程碑计划：</a:t>
          </a:r>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待资金问题解决后，现场实质性开工后需重新编排。目前现场情况较前期策划的节点计划相差很大。</a:t>
          </a:r>
          <a:endParaRPr lang="en-US" altLang="zh-CN">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项目总体进度及剩余工程量：</a:t>
          </a:r>
          <a:endParaRPr lang="zh-CN" altLang="en-US">
            <a:solidFill>
              <a:srgbClr val="00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endParaRPr>
        </a:p>
        <a:p>
          <a:pPr algn="l" rtl="0"/>
          <a:r>
            <a:rPr lang="zh-CN" altLang="en-US">
              <a:solidFill>
                <a:srgbClr val="FF0000"/>
              </a:solidFill>
              <a:sym typeface="+mn-ea"/>
            </a:rPr>
            <a:t>①埃塞</a:t>
          </a:r>
          <a:r>
            <a:rPr lang="en-US" altLang="zh-CN">
              <a:solidFill>
                <a:srgbClr val="FF0000"/>
              </a:solidFill>
              <a:sym typeface="+mn-ea"/>
            </a:rPr>
            <a:t>MH</a:t>
          </a:r>
          <a:r>
            <a:rPr lang="zh-CN" altLang="en-US">
              <a:solidFill>
                <a:srgbClr val="FF0000"/>
              </a:solidFill>
              <a:sym typeface="+mn-ea"/>
            </a:rPr>
            <a:t>高速路项目于</a:t>
          </a:r>
          <a:r>
            <a:rPr lang="en-US" altLang="zh-CN">
              <a:solidFill>
                <a:srgbClr val="FF0000"/>
              </a:solidFill>
              <a:sym typeface="+mn-ea"/>
            </a:rPr>
            <a:t>2018</a:t>
          </a:r>
          <a:r>
            <a:rPr lang="zh-CN" altLang="en-US">
              <a:solidFill>
                <a:srgbClr val="FF0000"/>
              </a:solidFill>
              <a:sym typeface="+mn-ea"/>
            </a:rPr>
            <a:t>年</a:t>
          </a:r>
          <a:r>
            <a:rPr lang="en-US" altLang="zh-CN">
              <a:solidFill>
                <a:srgbClr val="FF0000"/>
              </a:solidFill>
              <a:sym typeface="+mn-ea"/>
            </a:rPr>
            <a:t>3</a:t>
          </a:r>
          <a:r>
            <a:rPr lang="zh-CN" altLang="en-US">
              <a:solidFill>
                <a:srgbClr val="FF0000"/>
              </a:solidFill>
              <a:sym typeface="+mn-ea"/>
            </a:rPr>
            <a:t>月</a:t>
          </a:r>
          <a:r>
            <a:rPr lang="en-US" altLang="zh-CN">
              <a:solidFill>
                <a:srgbClr val="FF0000"/>
              </a:solidFill>
              <a:sym typeface="+mn-ea"/>
            </a:rPr>
            <a:t>7</a:t>
          </a:r>
          <a:r>
            <a:rPr lang="zh-CN" altLang="en-US">
              <a:solidFill>
                <a:srgbClr val="FF0000"/>
              </a:solidFill>
              <a:sym typeface="+mn-ea"/>
            </a:rPr>
            <a:t>日正式开工，本项目工期自开工已经过去8.5个月，已过工期占合同工期的20.24%。</a:t>
          </a:r>
          <a:endParaRPr lang="zh-CN" altLang="en-US">
            <a:solidFill>
              <a:srgbClr val="FF0000"/>
            </a:solidFill>
            <a:sym typeface="+mn-ea"/>
          </a:endParaRPr>
        </a:p>
        <a:p>
          <a:pPr algn="l" rtl="0"/>
          <a:r>
            <a:rPr lang="zh-CN" altLang="en-US">
              <a:solidFill>
                <a:srgbClr val="FF0000"/>
              </a:solidFill>
              <a:sym typeface="+mn-ea"/>
            </a:rPr>
            <a:t>②项目开累完成的产值为797.15万美元，占合同额的3.96%。其中：设计部分295.87万美元，监理临建及设施部分501.29万美元。</a:t>
          </a:r>
          <a:endParaRPr lang="zh-CN" altLang="en-US">
            <a:solidFill>
              <a:srgbClr val="FF0000"/>
            </a:solidFill>
            <a:sym typeface="+mn-ea"/>
          </a:endParaRPr>
        </a:p>
        <a:p>
          <a:pPr algn="l" rtl="0"/>
          <a:r>
            <a:rPr lang="zh-CN" altLang="en-US">
              <a:solidFill>
                <a:srgbClr val="FF0000"/>
              </a:solidFill>
              <a:latin typeface="宋体" panose="02010600030101010101" pitchFamily="7" charset="-122"/>
              <a:ea typeface="宋体" panose="02010600030101010101" pitchFamily="7" charset="-122"/>
              <a:cs typeface="Calibri" panose="020F0502020204030204" charset="-122"/>
              <a:sym typeface="宋体" panose="02010600030101010101" pitchFamily="7" charset="-122"/>
            </a:rPr>
            <a:t>③由于业主资金问题，项目现场还未实质性地开工，剩余工程量即为全部现场工程量。现场开工时间视我方工程款收款情况而定，目前预付款和第一期计量款中的美元款收款取决于中国进出口银行和埃塞财政局的监管账户协议的签署情况。</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三、目前项目存在问题及措施：</a:t>
          </a:r>
          <a:endPar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存在问题：</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资金问题：由于口行坚持要求埃塞财政部将监管账户做成美元账户，并存储美元用于保证还款，而埃塞政府表示其不具备美元账户开立的条件，所以导致监管账户协议迟迟不能签署，进而无法满足口行放款条件，我方预付款和第一期计量款中的美元款至今无法回收。然而，本项目从开工至今，我方已经做了大量准备工作，如持续无法收回美元款，则一旦项目现场开工，就会面临着持续垫资的情况。</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解决措施：</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①主合同关于货币支付比例变更的补充协议签署完毕。</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②项目已收到预付款当地币部分110,185,878.26比尔。</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③项目于10月3日重新上报了第一期业主计量并在10月6日获得了监理批复。</a:t>
          </a:r>
          <a:endPar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④监管账户协议：口行要求埃塞财政部提供“美元账户，存储美元”或者“将埃塞国家银行作为补充协议的一方，承诺任何时候都可以将账户中的比尔转换成美元并转账”。此外，口行口头提出了一个初步建议，如果埃塞财政部不能在埃塞开美元账户，可以考虑在口行开账户并存储美元。此方案仅为口行的口头建议，尚不确定是否能够执行。埃塞财政部希望口行提供书面说明，但因建议为口行口头说法，需要埃塞财政部自行提出，供口行研究决定是否同意。因此口行无法提供书面说明。</a:t>
          </a:r>
          <a:endParaRPr lang="zh-CN" altLang="en-US">
            <a:solidFill>
              <a:srgbClr val="00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四、本月进展情况分析：</a:t>
          </a:r>
          <a:endPar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项目于</a:t>
          </a:r>
          <a:r>
            <a:rPr lang="en-US" altLang="zh-CN">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10</a:t>
          </a:r>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月</a:t>
          </a:r>
          <a:r>
            <a:rPr lang="en-US" altLang="zh-CN">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3</a:t>
          </a:r>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日重新上报了第一期业主计量并在</a:t>
          </a:r>
          <a:r>
            <a:rPr lang="en-US" altLang="zh-CN">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10</a:t>
          </a:r>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月</a:t>
          </a:r>
          <a:r>
            <a:rPr lang="en-US" altLang="zh-CN">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6</a:t>
          </a:r>
          <a:r>
            <a:rPr lang="zh-CN" altLang="en-US">
              <a:solidFill>
                <a:srgbClr val="FF0000"/>
              </a:solidFill>
              <a:latin typeface="Calibri" panose="020F0502020204030204" charset="-122"/>
              <a:ea typeface="Calibri" panose="020F0502020204030204" charset="-122"/>
              <a:cs typeface="Calibri" panose="020F0502020204030204" charset="-122"/>
              <a:sym typeface="Calibri" panose="020F0502020204030204" charset="-122"/>
            </a:rPr>
            <a:t>日获得了监理批复。</a:t>
          </a:r>
          <a:endParaRPr lang="zh-CN" altLang="en-US">
            <a:solidFill>
              <a:srgbClr val="000000"/>
            </a:solidFill>
            <a:latin typeface="Calibri" panose="020F0502020204030204" charset="-122"/>
            <a:ea typeface="Calibri" panose="020F0502020204030204" charset="-122"/>
            <a:cs typeface="Calibri" panose="020F0502020204030204" charset="-122"/>
            <a:sym typeface="Calibri" panose="020F0502020204030204" charset="-122"/>
          </a:endParaRPr>
        </a:p>
        <a:p>
          <a:pPr algn="l" rtl="0"/>
          <a:r>
            <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五、需要公司和办事处解决问题：</a:t>
          </a:r>
          <a:endParaRPr lang="zh-CN" altLang="en-US">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a:p>
          <a:pPr algn="l" rtl="0"/>
          <a:r>
            <a:rPr lang="zh-CN" altLang="en-US">
              <a:solidFill>
                <a:srgbClr val="FF0000"/>
              </a:solidFill>
              <a:sym typeface="+mn-ea"/>
            </a:rPr>
            <a:t>需要上级单位尽快帮忙解决埃塞财政部和口行之间监管账户协议的签署！</a:t>
          </a:r>
          <a:endParaRPr lang="zh-CN" altLang="en-US">
            <a:solidFill>
              <a:srgbClr val="000000"/>
            </a:solidFill>
            <a:latin typeface="Calibri" panose="020F0502020204030204" charset="-122"/>
            <a:ea typeface="Calibri" panose="020F0502020204030204" charset="-122"/>
            <a:cs typeface="Calibri" panose="020F0502020204030204" charset="-122"/>
            <a:sym typeface="Calibri" panose="020F050202020403020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60960</xdr:colOff>
      <xdr:row>47</xdr:row>
      <xdr:rowOff>114300</xdr:rowOff>
    </xdr:from>
    <xdr:to>
      <xdr:col>5</xdr:col>
      <xdr:colOff>160020</xdr:colOff>
      <xdr:row>47</xdr:row>
      <xdr:rowOff>171450</xdr:rowOff>
    </xdr:to>
    <xdr:sp>
      <xdr:nvSpPr>
        <xdr:cNvPr id="2" name="Rectangle 773"/>
        <xdr:cNvSpPr>
          <a:spLocks noChangeArrowheads="1"/>
        </xdr:cNvSpPr>
      </xdr:nvSpPr>
      <xdr:spPr>
        <a:xfrm>
          <a:off x="2165985" y="8239125"/>
          <a:ext cx="1156335" cy="57150"/>
        </a:xfrm>
        <a:prstGeom prst="rect">
          <a:avLst/>
        </a:prstGeom>
        <a:solidFill>
          <a:srgbClr val="FF00FF"/>
        </a:solidFill>
        <a:ln w="9525" algn="ctr">
          <a:solidFill>
            <a:srgbClr val="000000"/>
          </a:solidFill>
          <a:miter lim="800000"/>
        </a:ln>
      </xdr:spPr>
    </xdr:sp>
    <xdr:clientData/>
  </xdr:twoCellAnchor>
  <xdr:twoCellAnchor>
    <xdr:from>
      <xdr:col>14</xdr:col>
      <xdr:colOff>52668</xdr:colOff>
      <xdr:row>47</xdr:row>
      <xdr:rowOff>110266</xdr:rowOff>
    </xdr:from>
    <xdr:to>
      <xdr:col>17</xdr:col>
      <xdr:colOff>94130</xdr:colOff>
      <xdr:row>47</xdr:row>
      <xdr:rowOff>171450</xdr:rowOff>
    </xdr:to>
    <xdr:sp>
      <xdr:nvSpPr>
        <xdr:cNvPr id="3" name="Rectangle 773"/>
        <xdr:cNvSpPr>
          <a:spLocks noChangeArrowheads="1"/>
        </xdr:cNvSpPr>
      </xdr:nvSpPr>
      <xdr:spPr>
        <a:xfrm>
          <a:off x="6386195" y="8234680"/>
          <a:ext cx="1099185" cy="61595"/>
        </a:xfrm>
        <a:prstGeom prst="rect">
          <a:avLst/>
        </a:prstGeom>
        <a:solidFill>
          <a:srgbClr val="00B050"/>
        </a:solidFill>
        <a:ln w="9525" algn="ctr">
          <a:solidFill>
            <a:srgbClr val="000000"/>
          </a:solidFill>
          <a:miter lim="800000"/>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zhaogy@cfhec.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B8" sqref="B8"/>
    </sheetView>
  </sheetViews>
  <sheetFormatPr defaultColWidth="9" defaultRowHeight="13.5" outlineLevelRow="5" outlineLevelCol="1"/>
  <cols>
    <col min="1" max="1" width="6.5" style="37" customWidth="1"/>
    <col min="2" max="2" width="97.25" customWidth="1"/>
  </cols>
  <sheetData>
    <row r="1" spans="1:2">
      <c r="A1" s="37" t="s">
        <v>0</v>
      </c>
      <c r="B1" t="s">
        <v>1</v>
      </c>
    </row>
    <row r="2" s="148" customFormat="1" ht="27" spans="1:2">
      <c r="A2" s="149"/>
      <c r="B2" s="148" t="s">
        <v>2</v>
      </c>
    </row>
    <row r="3" spans="1:2">
      <c r="A3" s="37" t="s">
        <v>3</v>
      </c>
      <c r="B3" t="s">
        <v>4</v>
      </c>
    </row>
    <row r="4" spans="2:2">
      <c r="B4" t="s">
        <v>5</v>
      </c>
    </row>
    <row r="5" spans="1:2">
      <c r="A5" s="37" t="s">
        <v>6</v>
      </c>
      <c r="B5" t="s">
        <v>7</v>
      </c>
    </row>
    <row r="6" spans="2:2">
      <c r="B6" t="s">
        <v>8</v>
      </c>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E11" sqref="E11"/>
    </sheetView>
  </sheetViews>
  <sheetFormatPr defaultColWidth="9" defaultRowHeight="13.5" outlineLevelRow="4" outlineLevelCol="1"/>
  <cols>
    <col min="1" max="1" width="14" style="145" customWidth="1"/>
    <col min="2" max="2" width="41.625" customWidth="1"/>
  </cols>
  <sheetData>
    <row r="1" ht="28.15" customHeight="1" spans="1:2">
      <c r="A1" s="115" t="s">
        <v>9</v>
      </c>
      <c r="B1" s="115"/>
    </row>
    <row r="2" ht="28.15" customHeight="1" spans="1:2">
      <c r="A2" s="146" t="s">
        <v>10</v>
      </c>
      <c r="B2" s="71" t="s">
        <v>11</v>
      </c>
    </row>
    <row r="3" ht="28.15" customHeight="1" spans="1:2">
      <c r="A3" s="146" t="s">
        <v>12</v>
      </c>
      <c r="B3" s="71" t="s">
        <v>13</v>
      </c>
    </row>
    <row r="4" ht="28.15" customHeight="1" spans="1:2">
      <c r="A4" s="146" t="s">
        <v>14</v>
      </c>
      <c r="B4" s="147" t="s">
        <v>15</v>
      </c>
    </row>
    <row r="5" ht="28.15" customHeight="1" spans="1:2">
      <c r="A5" s="146" t="s">
        <v>16</v>
      </c>
      <c r="B5" s="147" t="s">
        <v>17</v>
      </c>
    </row>
  </sheetData>
  <mergeCells count="1">
    <mergeCell ref="A1:B1"/>
  </mergeCells>
  <hyperlinks>
    <hyperlink ref="B5" r:id="rId1" display="zhaogy@cfhec.com" tooltip="mailto:zhaogy@cfhec.com"/>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
  <sheetViews>
    <sheetView topLeftCell="A55" workbookViewId="0">
      <selection activeCell="E55" sqref="E55"/>
    </sheetView>
  </sheetViews>
  <sheetFormatPr defaultColWidth="9" defaultRowHeight="13.5"/>
  <sheetData/>
  <pageMargins left="0.699305555555556" right="0.69930555555555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51"/>
  </sheetPr>
  <dimension ref="A1:G251"/>
  <sheetViews>
    <sheetView workbookViewId="0">
      <selection activeCell="G2" sqref="G2"/>
    </sheetView>
  </sheetViews>
  <sheetFormatPr defaultColWidth="9" defaultRowHeight="13.5" outlineLevelCol="6"/>
  <cols>
    <col min="1" max="1" width="4.375" style="37" customWidth="1"/>
    <col min="2" max="2" width="8.75" style="37" customWidth="1"/>
    <col min="3" max="3" width="14.25" style="37" customWidth="1"/>
    <col min="4" max="4" width="13.5" style="37" customWidth="1"/>
    <col min="5" max="5" width="18.375" style="37" customWidth="1"/>
    <col min="6" max="6" width="19.875" style="37" customWidth="1"/>
    <col min="7" max="7" width="26.25" customWidth="1"/>
  </cols>
  <sheetData>
    <row r="1" ht="21.6" customHeight="1" spans="1:7">
      <c r="A1" s="107" t="s">
        <v>10</v>
      </c>
      <c r="B1" s="108"/>
      <c r="C1" s="109" t="s">
        <v>18</v>
      </c>
      <c r="D1" s="109"/>
      <c r="E1" s="109"/>
      <c r="F1" s="110" t="s">
        <v>19</v>
      </c>
      <c r="G1" s="111">
        <v>43427</v>
      </c>
    </row>
    <row r="2" ht="18" customHeight="1" spans="1:7">
      <c r="A2" s="112" t="s">
        <v>0</v>
      </c>
      <c r="B2" s="113"/>
      <c r="C2" s="114" t="s">
        <v>20</v>
      </c>
      <c r="D2" s="113"/>
      <c r="E2" s="115" t="s">
        <v>21</v>
      </c>
      <c r="F2" s="115" t="s">
        <v>22</v>
      </c>
      <c r="G2" s="116" t="s">
        <v>23</v>
      </c>
    </row>
    <row r="3" ht="18" customHeight="1" spans="1:7">
      <c r="A3" s="117">
        <v>1</v>
      </c>
      <c r="B3" s="118" t="s">
        <v>24</v>
      </c>
      <c r="C3" s="119" t="s">
        <v>25</v>
      </c>
      <c r="D3" s="119"/>
      <c r="E3" s="119" t="s">
        <v>26</v>
      </c>
      <c r="F3" s="87">
        <v>42</v>
      </c>
      <c r="G3" s="120"/>
    </row>
    <row r="4" ht="18" customHeight="1" spans="1:7">
      <c r="A4" s="117">
        <v>2</v>
      </c>
      <c r="B4" s="121"/>
      <c r="C4" s="119" t="s">
        <v>27</v>
      </c>
      <c r="D4" s="119"/>
      <c r="E4" s="119"/>
      <c r="F4" s="70">
        <v>43166</v>
      </c>
      <c r="G4" s="120"/>
    </row>
    <row r="5" ht="18" customHeight="1" spans="1:7">
      <c r="A5" s="117">
        <v>3</v>
      </c>
      <c r="B5" s="121"/>
      <c r="C5" s="119" t="s">
        <v>28</v>
      </c>
      <c r="D5" s="119"/>
      <c r="E5" s="119"/>
      <c r="F5" s="70">
        <v>44445</v>
      </c>
      <c r="G5" s="120"/>
    </row>
    <row r="6" ht="18" customHeight="1" spans="1:7">
      <c r="A6" s="117">
        <v>4</v>
      </c>
      <c r="B6" s="121"/>
      <c r="C6" s="119" t="s">
        <v>29</v>
      </c>
      <c r="D6" s="119"/>
      <c r="E6" s="119"/>
      <c r="F6" s="70">
        <f>F4</f>
        <v>43166</v>
      </c>
      <c r="G6" s="120" t="s">
        <v>30</v>
      </c>
    </row>
    <row r="7" ht="18" customHeight="1" spans="1:7">
      <c r="A7" s="117">
        <v>5</v>
      </c>
      <c r="B7" s="121"/>
      <c r="C7" s="119" t="s">
        <v>31</v>
      </c>
      <c r="D7" s="119"/>
      <c r="E7" s="119"/>
      <c r="F7" s="122"/>
      <c r="G7" s="120" t="s">
        <v>32</v>
      </c>
    </row>
    <row r="8" ht="18" customHeight="1" spans="1:7">
      <c r="A8" s="117">
        <v>6</v>
      </c>
      <c r="B8" s="123"/>
      <c r="C8" s="119" t="s">
        <v>33</v>
      </c>
      <c r="D8" s="119"/>
      <c r="E8" s="119" t="s">
        <v>34</v>
      </c>
      <c r="F8" s="124"/>
      <c r="G8" s="120" t="s">
        <v>32</v>
      </c>
    </row>
    <row r="9" ht="4.9" customHeight="1" spans="1:7">
      <c r="A9" s="125"/>
      <c r="B9" s="126"/>
      <c r="C9" s="126"/>
      <c r="D9" s="126"/>
      <c r="E9" s="126"/>
      <c r="F9" s="126"/>
      <c r="G9" s="127"/>
    </row>
    <row r="10" ht="18" customHeight="1" spans="1:7">
      <c r="A10" s="112" t="s">
        <v>3</v>
      </c>
      <c r="B10" s="113"/>
      <c r="C10" s="114" t="s">
        <v>20</v>
      </c>
      <c r="D10" s="113"/>
      <c r="E10" s="115" t="s">
        <v>21</v>
      </c>
      <c r="F10" s="115" t="s">
        <v>35</v>
      </c>
      <c r="G10" s="128" t="s">
        <v>23</v>
      </c>
    </row>
    <row r="11" ht="18" customHeight="1" spans="1:7">
      <c r="A11" s="117">
        <v>1</v>
      </c>
      <c r="B11" s="118" t="s">
        <v>36</v>
      </c>
      <c r="C11" s="119" t="s">
        <v>37</v>
      </c>
      <c r="D11" s="119"/>
      <c r="E11" s="119" t="s">
        <v>38</v>
      </c>
      <c r="F11" s="129">
        <f>F12/20.9856/10000</f>
        <v>23146.1611771882</v>
      </c>
      <c r="G11" s="130" t="s">
        <v>39</v>
      </c>
    </row>
    <row r="12" ht="18" customHeight="1" spans="1:7">
      <c r="A12" s="117">
        <v>2</v>
      </c>
      <c r="B12" s="121"/>
      <c r="C12" s="119"/>
      <c r="D12" s="119"/>
      <c r="E12" s="131" t="s">
        <v>40</v>
      </c>
      <c r="F12" s="129">
        <v>4857360800</v>
      </c>
      <c r="G12" s="132"/>
    </row>
    <row r="13" ht="18" customHeight="1" spans="1:7">
      <c r="A13" s="117">
        <v>3</v>
      </c>
      <c r="B13" s="121"/>
      <c r="C13" s="119" t="s">
        <v>41</v>
      </c>
      <c r="D13" s="119"/>
      <c r="E13" s="119" t="s">
        <v>38</v>
      </c>
      <c r="F13" s="129">
        <f>F14/20.9856/10000</f>
        <v>20127.0966758158</v>
      </c>
      <c r="G13" s="132"/>
    </row>
    <row r="14" ht="18" customHeight="1" spans="1:7">
      <c r="A14" s="117">
        <v>4</v>
      </c>
      <c r="B14" s="121"/>
      <c r="C14" s="119"/>
      <c r="D14" s="119"/>
      <c r="E14" s="131" t="s">
        <v>40</v>
      </c>
      <c r="F14" s="129">
        <f>F12/1.15</f>
        <v>4223792000</v>
      </c>
      <c r="G14" s="132"/>
    </row>
    <row r="15" ht="18" customHeight="1" spans="1:7">
      <c r="A15" s="117">
        <v>5</v>
      </c>
      <c r="B15" s="121"/>
      <c r="C15" s="119" t="s">
        <v>42</v>
      </c>
      <c r="D15" s="119"/>
      <c r="E15" s="119" t="s">
        <v>38</v>
      </c>
      <c r="F15" s="129">
        <f>F16/20.9856/10000</f>
        <v>20127.0966758158</v>
      </c>
      <c r="G15" s="132"/>
    </row>
    <row r="16" ht="18" customHeight="1" spans="1:7">
      <c r="A16" s="117">
        <v>6</v>
      </c>
      <c r="B16" s="123"/>
      <c r="C16" s="119"/>
      <c r="D16" s="119"/>
      <c r="E16" s="131" t="s">
        <v>40</v>
      </c>
      <c r="F16" s="129">
        <f>F14</f>
        <v>4223792000</v>
      </c>
      <c r="G16" s="133"/>
    </row>
    <row r="17" ht="4.9" customHeight="1" spans="1:7">
      <c r="A17" s="125"/>
      <c r="B17" s="126"/>
      <c r="C17" s="126"/>
      <c r="D17" s="126"/>
      <c r="E17" s="126"/>
      <c r="F17" s="126"/>
      <c r="G17" s="127"/>
    </row>
    <row r="18" ht="18" customHeight="1" spans="1:7">
      <c r="A18" s="112" t="s">
        <v>6</v>
      </c>
      <c r="B18" s="113"/>
      <c r="C18" s="113" t="s">
        <v>20</v>
      </c>
      <c r="D18" s="115" t="s">
        <v>43</v>
      </c>
      <c r="E18" s="115" t="s">
        <v>21</v>
      </c>
      <c r="F18" s="115" t="s">
        <v>44</v>
      </c>
      <c r="G18" s="128" t="s">
        <v>23</v>
      </c>
    </row>
    <row r="19" ht="18" customHeight="1" spans="1:7">
      <c r="A19" s="117">
        <v>1</v>
      </c>
      <c r="B19" s="134" t="s">
        <v>45</v>
      </c>
      <c r="C19" s="135"/>
      <c r="D19" s="119"/>
      <c r="E19" s="119"/>
      <c r="F19" s="119"/>
      <c r="G19" s="130" t="s">
        <v>46</v>
      </c>
    </row>
    <row r="20" ht="18" customHeight="1" spans="1:7">
      <c r="A20" s="117">
        <v>2</v>
      </c>
      <c r="B20" s="136"/>
      <c r="C20" s="135"/>
      <c r="D20" s="119"/>
      <c r="E20" s="119"/>
      <c r="F20" s="119"/>
      <c r="G20" s="132"/>
    </row>
    <row r="21" ht="35.45" customHeight="1" spans="1:7">
      <c r="A21" s="117">
        <v>3</v>
      </c>
      <c r="B21" s="136"/>
      <c r="C21" s="135"/>
      <c r="D21" s="119"/>
      <c r="E21" s="119"/>
      <c r="F21" s="119"/>
      <c r="G21" s="132"/>
    </row>
    <row r="22" ht="18" customHeight="1" spans="1:7">
      <c r="A22" s="117">
        <v>4</v>
      </c>
      <c r="B22" s="136"/>
      <c r="C22" s="135"/>
      <c r="D22" s="119"/>
      <c r="E22" s="119"/>
      <c r="F22" s="119"/>
      <c r="G22" s="132"/>
    </row>
    <row r="23" ht="18" customHeight="1" spans="1:7">
      <c r="A23" s="117">
        <v>5</v>
      </c>
      <c r="B23" s="136"/>
      <c r="C23" s="135"/>
      <c r="D23" s="119"/>
      <c r="E23" s="119"/>
      <c r="F23" s="119"/>
      <c r="G23" s="132"/>
    </row>
    <row r="24" ht="18" customHeight="1" spans="1:7">
      <c r="A24" s="137" t="s">
        <v>47</v>
      </c>
      <c r="B24" s="138"/>
      <c r="C24" s="135"/>
      <c r="D24" s="119"/>
      <c r="E24" s="119"/>
      <c r="F24" s="119"/>
      <c r="G24" s="133"/>
    </row>
    <row r="25" ht="24.6" customHeight="1" spans="1:7">
      <c r="A25" s="139" t="s">
        <v>48</v>
      </c>
      <c r="B25" s="140"/>
      <c r="C25" s="140" t="s">
        <v>49</v>
      </c>
      <c r="D25" s="140"/>
      <c r="E25" s="140"/>
      <c r="F25" s="141" t="s">
        <v>12</v>
      </c>
      <c r="G25" s="142" t="s">
        <v>13</v>
      </c>
    </row>
    <row r="26" ht="14.25" spans="7:7">
      <c r="G26" s="143"/>
    </row>
    <row r="27" spans="2:7">
      <c r="B27" s="144"/>
      <c r="C27" s="144"/>
      <c r="D27" s="144"/>
      <c r="E27" s="144"/>
      <c r="F27" s="144"/>
      <c r="G27" s="144"/>
    </row>
    <row r="28" spans="7:7">
      <c r="G28" s="143"/>
    </row>
    <row r="29" spans="7:7">
      <c r="G29" s="143"/>
    </row>
    <row r="30" spans="7:7">
      <c r="G30" s="143"/>
    </row>
    <row r="31" spans="7:7">
      <c r="G31" s="143"/>
    </row>
    <row r="32" spans="7:7">
      <c r="G32" s="143"/>
    </row>
    <row r="33" customFormat="1" spans="7:7">
      <c r="G33" s="143"/>
    </row>
    <row r="34" customFormat="1" spans="7:7">
      <c r="G34" s="143"/>
    </row>
    <row r="35" customFormat="1" spans="7:7">
      <c r="G35" s="143"/>
    </row>
    <row r="36" customFormat="1" spans="7:7">
      <c r="G36" s="143"/>
    </row>
    <row r="37" customFormat="1" spans="7:7">
      <c r="G37" s="143"/>
    </row>
    <row r="38" customFormat="1" spans="7:7">
      <c r="G38" s="143"/>
    </row>
    <row r="39" customFormat="1" spans="7:7">
      <c r="G39" s="143"/>
    </row>
    <row r="40" customFormat="1" spans="7:7">
      <c r="G40" s="143"/>
    </row>
    <row r="41" customFormat="1" spans="7:7">
      <c r="G41" s="143"/>
    </row>
    <row r="42" customFormat="1" spans="7:7">
      <c r="G42" s="143"/>
    </row>
    <row r="43" customFormat="1" spans="7:7">
      <c r="G43" s="143"/>
    </row>
    <row r="44" customFormat="1" spans="7:7">
      <c r="G44" s="143"/>
    </row>
    <row r="45" customFormat="1" spans="7:7">
      <c r="G45" s="143"/>
    </row>
    <row r="46" customFormat="1" spans="7:7">
      <c r="G46" s="143"/>
    </row>
    <row r="47" customFormat="1" spans="7:7">
      <c r="G47" s="143"/>
    </row>
    <row r="48" customFormat="1" spans="7:7">
      <c r="G48" s="143"/>
    </row>
    <row r="49" customFormat="1" spans="7:7">
      <c r="G49" s="143"/>
    </row>
    <row r="50" customFormat="1" spans="7:7">
      <c r="G50" s="143"/>
    </row>
    <row r="51" customFormat="1" spans="7:7">
      <c r="G51" s="143"/>
    </row>
    <row r="52" customFormat="1" spans="7:7">
      <c r="G52" s="143"/>
    </row>
    <row r="53" customFormat="1" spans="7:7">
      <c r="G53" s="143"/>
    </row>
    <row r="54" customFormat="1" spans="7:7">
      <c r="G54" s="143"/>
    </row>
    <row r="55" customFormat="1" spans="7:7">
      <c r="G55" s="143"/>
    </row>
    <row r="56" customFormat="1" spans="7:7">
      <c r="G56" s="143"/>
    </row>
    <row r="57" customFormat="1" spans="7:7">
      <c r="G57" s="143"/>
    </row>
    <row r="58" customFormat="1" spans="7:7">
      <c r="G58" s="143"/>
    </row>
    <row r="59" customFormat="1" spans="7:7">
      <c r="G59" s="143"/>
    </row>
    <row r="60" customFormat="1" spans="7:7">
      <c r="G60" s="143"/>
    </row>
    <row r="61" customFormat="1" spans="7:7">
      <c r="G61" s="143"/>
    </row>
    <row r="62" customFormat="1" spans="7:7">
      <c r="G62" s="143"/>
    </row>
    <row r="63" customFormat="1" spans="7:7">
      <c r="G63" s="143"/>
    </row>
    <row r="64" customFormat="1" spans="7:7">
      <c r="G64" s="143"/>
    </row>
    <row r="65" customFormat="1" spans="7:7">
      <c r="G65" s="143"/>
    </row>
    <row r="66" customFormat="1" spans="7:7">
      <c r="G66" s="143"/>
    </row>
    <row r="67" customFormat="1" spans="7:7">
      <c r="G67" s="143"/>
    </row>
    <row r="68" customFormat="1" spans="7:7">
      <c r="G68" s="143"/>
    </row>
    <row r="69" customFormat="1" spans="7:7">
      <c r="G69" s="143"/>
    </row>
    <row r="70" customFormat="1" spans="7:7">
      <c r="G70" s="143"/>
    </row>
    <row r="71" customFormat="1" spans="7:7">
      <c r="G71" s="143"/>
    </row>
    <row r="72" customFormat="1" spans="7:7">
      <c r="G72" s="143"/>
    </row>
    <row r="73" customFormat="1" spans="7:7">
      <c r="G73" s="143"/>
    </row>
    <row r="74" customFormat="1" spans="7:7">
      <c r="G74" s="143"/>
    </row>
    <row r="75" customFormat="1" spans="7:7">
      <c r="G75" s="143"/>
    </row>
    <row r="76" customFormat="1" spans="7:7">
      <c r="G76" s="143"/>
    </row>
    <row r="77" customFormat="1" spans="7:7">
      <c r="G77" s="143"/>
    </row>
    <row r="78" customFormat="1" spans="7:7">
      <c r="G78" s="143"/>
    </row>
    <row r="79" customFormat="1" spans="7:7">
      <c r="G79" s="143"/>
    </row>
    <row r="80" customFormat="1" spans="7:7">
      <c r="G80" s="143"/>
    </row>
    <row r="81" customFormat="1" spans="7:7">
      <c r="G81" s="143"/>
    </row>
    <row r="82" customFormat="1" spans="7:7">
      <c r="G82" s="143"/>
    </row>
    <row r="83" customFormat="1" spans="7:7">
      <c r="G83" s="143"/>
    </row>
    <row r="84" customFormat="1" spans="7:7">
      <c r="G84" s="143"/>
    </row>
    <row r="85" customFormat="1" spans="7:7">
      <c r="G85" s="143"/>
    </row>
    <row r="86" customFormat="1" spans="7:7">
      <c r="G86" s="143"/>
    </row>
    <row r="87" customFormat="1" spans="7:7">
      <c r="G87" s="143"/>
    </row>
    <row r="88" customFormat="1" spans="7:7">
      <c r="G88" s="143"/>
    </row>
    <row r="89" customFormat="1" spans="7:7">
      <c r="G89" s="143"/>
    </row>
    <row r="90" customFormat="1" spans="7:7">
      <c r="G90" s="143"/>
    </row>
    <row r="91" customFormat="1" spans="7:7">
      <c r="G91" s="143"/>
    </row>
    <row r="92" customFormat="1" spans="7:7">
      <c r="G92" s="143"/>
    </row>
    <row r="93" customFormat="1" spans="7:7">
      <c r="G93" s="143"/>
    </row>
    <row r="94" customFormat="1" spans="7:7">
      <c r="G94" s="143"/>
    </row>
    <row r="95" customFormat="1" spans="7:7">
      <c r="G95" s="143"/>
    </row>
    <row r="96" customFormat="1" spans="7:7">
      <c r="G96" s="143"/>
    </row>
    <row r="97" customFormat="1" spans="7:7">
      <c r="G97" s="143"/>
    </row>
    <row r="98" customFormat="1" spans="7:7">
      <c r="G98" s="143"/>
    </row>
    <row r="99" customFormat="1" spans="7:7">
      <c r="G99" s="143"/>
    </row>
    <row r="100" customFormat="1" spans="7:7">
      <c r="G100" s="143"/>
    </row>
    <row r="101" customFormat="1" spans="7:7">
      <c r="G101" s="143"/>
    </row>
    <row r="102" customFormat="1" spans="7:7">
      <c r="G102" s="143"/>
    </row>
    <row r="103" customFormat="1" spans="7:7">
      <c r="G103" s="143"/>
    </row>
    <row r="104" customFormat="1" spans="7:7">
      <c r="G104" s="143"/>
    </row>
    <row r="105" customFormat="1" spans="7:7">
      <c r="G105" s="143"/>
    </row>
    <row r="106" customFormat="1" spans="7:7">
      <c r="G106" s="143"/>
    </row>
    <row r="107" customFormat="1" spans="7:7">
      <c r="G107" s="143"/>
    </row>
    <row r="108" customFormat="1" spans="7:7">
      <c r="G108" s="143"/>
    </row>
    <row r="109" customFormat="1" spans="7:7">
      <c r="G109" s="143"/>
    </row>
    <row r="110" customFormat="1" spans="7:7">
      <c r="G110" s="143"/>
    </row>
    <row r="111" customFormat="1" spans="7:7">
      <c r="G111" s="143"/>
    </row>
    <row r="112" customFormat="1" spans="7:7">
      <c r="G112" s="143"/>
    </row>
    <row r="113" customFormat="1" spans="7:7">
      <c r="G113" s="143"/>
    </row>
    <row r="114" customFormat="1" spans="7:7">
      <c r="G114" s="143"/>
    </row>
    <row r="115" customFormat="1" spans="7:7">
      <c r="G115" s="143"/>
    </row>
    <row r="116" customFormat="1" spans="7:7">
      <c r="G116" s="143"/>
    </row>
    <row r="117" customFormat="1" spans="7:7">
      <c r="G117" s="143"/>
    </row>
    <row r="118" customFormat="1" spans="7:7">
      <c r="G118" s="143"/>
    </row>
    <row r="119" customFormat="1" spans="7:7">
      <c r="G119" s="143"/>
    </row>
    <row r="120" customFormat="1" spans="7:7">
      <c r="G120" s="143"/>
    </row>
    <row r="121" customFormat="1" spans="7:7">
      <c r="G121" s="143"/>
    </row>
    <row r="122" customFormat="1" spans="7:7">
      <c r="G122" s="143"/>
    </row>
    <row r="123" customFormat="1" spans="7:7">
      <c r="G123" s="143"/>
    </row>
    <row r="124" customFormat="1" spans="7:7">
      <c r="G124" s="143"/>
    </row>
    <row r="125" customFormat="1" spans="7:7">
      <c r="G125" s="143"/>
    </row>
    <row r="126" customFormat="1" spans="7:7">
      <c r="G126" s="143"/>
    </row>
    <row r="127" customFormat="1" spans="7:7">
      <c r="G127" s="143"/>
    </row>
    <row r="128" customFormat="1" spans="7:7">
      <c r="G128" s="143"/>
    </row>
    <row r="129" customFormat="1" spans="7:7">
      <c r="G129" s="143"/>
    </row>
    <row r="130" customFormat="1" spans="7:7">
      <c r="G130" s="143"/>
    </row>
    <row r="131" customFormat="1" spans="7:7">
      <c r="G131" s="143"/>
    </row>
    <row r="132" customFormat="1" spans="7:7">
      <c r="G132" s="143"/>
    </row>
    <row r="133" customFormat="1" spans="7:7">
      <c r="G133" s="143"/>
    </row>
    <row r="134" customFormat="1" spans="7:7">
      <c r="G134" s="143"/>
    </row>
    <row r="135" customFormat="1" spans="7:7">
      <c r="G135" s="143"/>
    </row>
    <row r="136" customFormat="1" spans="7:7">
      <c r="G136" s="143"/>
    </row>
    <row r="137" customFormat="1" spans="7:7">
      <c r="G137" s="143"/>
    </row>
    <row r="138" customFormat="1" spans="7:7">
      <c r="G138" s="143"/>
    </row>
    <row r="139" customFormat="1" spans="7:7">
      <c r="G139" s="143"/>
    </row>
    <row r="140" customFormat="1" spans="7:7">
      <c r="G140" s="143"/>
    </row>
    <row r="141" customFormat="1" spans="7:7">
      <c r="G141" s="143"/>
    </row>
    <row r="142" customFormat="1" spans="7:7">
      <c r="G142" s="143"/>
    </row>
    <row r="143" customFormat="1" spans="7:7">
      <c r="G143" s="143"/>
    </row>
    <row r="144" customFormat="1" spans="7:7">
      <c r="G144" s="143"/>
    </row>
    <row r="145" customFormat="1" spans="7:7">
      <c r="G145" s="143"/>
    </row>
    <row r="146" customFormat="1" spans="7:7">
      <c r="G146" s="143"/>
    </row>
    <row r="147" customFormat="1" spans="7:7">
      <c r="G147" s="143"/>
    </row>
    <row r="148" customFormat="1" spans="7:7">
      <c r="G148" s="143"/>
    </row>
    <row r="149" customFormat="1" spans="7:7">
      <c r="G149" s="143"/>
    </row>
    <row r="150" customFormat="1" spans="7:7">
      <c r="G150" s="143"/>
    </row>
    <row r="151" customFormat="1" spans="7:7">
      <c r="G151" s="143"/>
    </row>
    <row r="152" customFormat="1" spans="7:7">
      <c r="G152" s="143"/>
    </row>
    <row r="153" customFormat="1" spans="7:7">
      <c r="G153" s="143"/>
    </row>
    <row r="154" customFormat="1" spans="7:7">
      <c r="G154" s="143"/>
    </row>
    <row r="155" customFormat="1" spans="7:7">
      <c r="G155" s="143"/>
    </row>
    <row r="156" customFormat="1" spans="7:7">
      <c r="G156" s="143"/>
    </row>
    <row r="157" customFormat="1" spans="7:7">
      <c r="G157" s="143"/>
    </row>
    <row r="158" customFormat="1" spans="7:7">
      <c r="G158" s="143"/>
    </row>
    <row r="159" customFormat="1" spans="7:7">
      <c r="G159" s="143"/>
    </row>
    <row r="160" customFormat="1" spans="7:7">
      <c r="G160" s="143"/>
    </row>
    <row r="161" customFormat="1" spans="7:7">
      <c r="G161" s="143"/>
    </row>
    <row r="162" customFormat="1" spans="7:7">
      <c r="G162" s="143"/>
    </row>
    <row r="163" customFormat="1" spans="7:7">
      <c r="G163" s="143"/>
    </row>
    <row r="164" customFormat="1" spans="7:7">
      <c r="G164" s="143"/>
    </row>
    <row r="165" customFormat="1" spans="7:7">
      <c r="G165" s="143"/>
    </row>
    <row r="166" customFormat="1" spans="7:7">
      <c r="G166" s="143"/>
    </row>
    <row r="167" customFormat="1" spans="7:7">
      <c r="G167" s="143"/>
    </row>
    <row r="168" customFormat="1" spans="7:7">
      <c r="G168" s="143"/>
    </row>
    <row r="169" customFormat="1" spans="7:7">
      <c r="G169" s="143"/>
    </row>
    <row r="170" customFormat="1" spans="7:7">
      <c r="G170" s="143"/>
    </row>
    <row r="171" customFormat="1" spans="7:7">
      <c r="G171" s="143"/>
    </row>
    <row r="172" customFormat="1" spans="7:7">
      <c r="G172" s="143"/>
    </row>
    <row r="173" customFormat="1" spans="7:7">
      <c r="G173" s="143"/>
    </row>
    <row r="174" customFormat="1" spans="7:7">
      <c r="G174" s="143"/>
    </row>
    <row r="175" customFormat="1" spans="7:7">
      <c r="G175" s="143"/>
    </row>
    <row r="176" customFormat="1" spans="7:7">
      <c r="G176" s="143"/>
    </row>
    <row r="177" customFormat="1" spans="7:7">
      <c r="G177" s="143"/>
    </row>
    <row r="178" customFormat="1" spans="7:7">
      <c r="G178" s="143"/>
    </row>
    <row r="179" customFormat="1" spans="7:7">
      <c r="G179" s="143"/>
    </row>
    <row r="180" customFormat="1" spans="7:7">
      <c r="G180" s="143"/>
    </row>
    <row r="181" customFormat="1" spans="7:7">
      <c r="G181" s="143"/>
    </row>
    <row r="182" customFormat="1" spans="7:7">
      <c r="G182" s="143"/>
    </row>
    <row r="183" customFormat="1" spans="7:7">
      <c r="G183" s="143"/>
    </row>
    <row r="184" customFormat="1" spans="7:7">
      <c r="G184" s="143"/>
    </row>
    <row r="185" customFormat="1" spans="7:7">
      <c r="G185" s="143"/>
    </row>
    <row r="186" customFormat="1" spans="7:7">
      <c r="G186" s="143"/>
    </row>
    <row r="187" customFormat="1" spans="7:7">
      <c r="G187" s="143"/>
    </row>
    <row r="188" customFormat="1" spans="7:7">
      <c r="G188" s="143"/>
    </row>
    <row r="189" customFormat="1" spans="7:7">
      <c r="G189" s="143"/>
    </row>
    <row r="190" customFormat="1" spans="7:7">
      <c r="G190" s="143"/>
    </row>
    <row r="191" customFormat="1" spans="7:7">
      <c r="G191" s="143"/>
    </row>
    <row r="192" customFormat="1" spans="7:7">
      <c r="G192" s="143"/>
    </row>
    <row r="193" customFormat="1" spans="7:7">
      <c r="G193" s="143"/>
    </row>
    <row r="194" customFormat="1" spans="7:7">
      <c r="G194" s="143"/>
    </row>
    <row r="195" customFormat="1" spans="7:7">
      <c r="G195" s="143"/>
    </row>
    <row r="196" customFormat="1" spans="7:7">
      <c r="G196" s="143"/>
    </row>
    <row r="197" customFormat="1" spans="7:7">
      <c r="G197" s="143"/>
    </row>
    <row r="198" customFormat="1" spans="7:7">
      <c r="G198" s="143"/>
    </row>
    <row r="199" customFormat="1" spans="7:7">
      <c r="G199" s="143"/>
    </row>
    <row r="200" customFormat="1" spans="7:7">
      <c r="G200" s="143"/>
    </row>
    <row r="201" customFormat="1" spans="7:7">
      <c r="G201" s="143"/>
    </row>
    <row r="202" customFormat="1" spans="7:7">
      <c r="G202" s="143"/>
    </row>
    <row r="203" customFormat="1" spans="7:7">
      <c r="G203" s="143"/>
    </row>
    <row r="204" customFormat="1" spans="7:7">
      <c r="G204" s="143"/>
    </row>
    <row r="205" customFormat="1" spans="7:7">
      <c r="G205" s="143"/>
    </row>
    <row r="206" customFormat="1" spans="7:7">
      <c r="G206" s="143"/>
    </row>
    <row r="207" customFormat="1" spans="7:7">
      <c r="G207" s="143"/>
    </row>
    <row r="208" customFormat="1" spans="7:7">
      <c r="G208" s="143"/>
    </row>
    <row r="209" customFormat="1" spans="7:7">
      <c r="G209" s="143"/>
    </row>
    <row r="210" customFormat="1" spans="7:7">
      <c r="G210" s="143"/>
    </row>
    <row r="211" customFormat="1" spans="7:7">
      <c r="G211" s="143"/>
    </row>
    <row r="212" customFormat="1" spans="7:7">
      <c r="G212" s="143"/>
    </row>
    <row r="213" customFormat="1" spans="7:7">
      <c r="G213" s="143"/>
    </row>
    <row r="214" customFormat="1" spans="7:7">
      <c r="G214" s="143"/>
    </row>
    <row r="215" customFormat="1" spans="7:7">
      <c r="G215" s="143"/>
    </row>
    <row r="216" customFormat="1" spans="7:7">
      <c r="G216" s="143"/>
    </row>
    <row r="217" customFormat="1" spans="7:7">
      <c r="G217" s="143"/>
    </row>
    <row r="218" customFormat="1" spans="7:7">
      <c r="G218" s="143"/>
    </row>
    <row r="219" customFormat="1" spans="7:7">
      <c r="G219" s="143"/>
    </row>
    <row r="220" customFormat="1" spans="7:7">
      <c r="G220" s="143"/>
    </row>
    <row r="221" customFormat="1" spans="7:7">
      <c r="G221" s="143"/>
    </row>
    <row r="222" customFormat="1" spans="7:7">
      <c r="G222" s="143"/>
    </row>
    <row r="223" customFormat="1" spans="7:7">
      <c r="G223" s="143"/>
    </row>
    <row r="224" customFormat="1" spans="7:7">
      <c r="G224" s="143"/>
    </row>
    <row r="225" customFormat="1" spans="7:7">
      <c r="G225" s="143"/>
    </row>
    <row r="226" customFormat="1" spans="7:7">
      <c r="G226" s="143"/>
    </row>
    <row r="227" customFormat="1" spans="7:7">
      <c r="G227" s="143"/>
    </row>
    <row r="228" customFormat="1" spans="7:7">
      <c r="G228" s="143"/>
    </row>
    <row r="229" customFormat="1" spans="7:7">
      <c r="G229" s="143"/>
    </row>
    <row r="230" customFormat="1" spans="7:7">
      <c r="G230" s="143"/>
    </row>
    <row r="231" customFormat="1" spans="7:7">
      <c r="G231" s="143"/>
    </row>
    <row r="232" customFormat="1" spans="7:7">
      <c r="G232" s="143"/>
    </row>
    <row r="233" customFormat="1" spans="7:7">
      <c r="G233" s="143"/>
    </row>
    <row r="234" customFormat="1" spans="7:7">
      <c r="G234" s="143"/>
    </row>
    <row r="235" customFormat="1" spans="7:7">
      <c r="G235" s="143"/>
    </row>
    <row r="236" customFormat="1" spans="7:7">
      <c r="G236" s="143"/>
    </row>
    <row r="237" customFormat="1" spans="7:7">
      <c r="G237" s="143"/>
    </row>
    <row r="238" customFormat="1" spans="7:7">
      <c r="G238" s="143"/>
    </row>
    <row r="239" customFormat="1" spans="7:7">
      <c r="G239" s="143"/>
    </row>
    <row r="240" customFormat="1" spans="7:7">
      <c r="G240" s="143"/>
    </row>
    <row r="241" customFormat="1" spans="7:7">
      <c r="G241" s="143"/>
    </row>
    <row r="242" customFormat="1" spans="7:7">
      <c r="G242" s="143"/>
    </row>
    <row r="243" customFormat="1" spans="7:7">
      <c r="G243" s="143"/>
    </row>
    <row r="244" customFormat="1" spans="7:7">
      <c r="G244" s="143"/>
    </row>
    <row r="245" customFormat="1" spans="7:7">
      <c r="G245" s="143"/>
    </row>
    <row r="246" customFormat="1" spans="7:7">
      <c r="G246" s="143"/>
    </row>
    <row r="247" customFormat="1" spans="7:7">
      <c r="G247" s="143"/>
    </row>
    <row r="248" customFormat="1" spans="7:7">
      <c r="G248" s="143"/>
    </row>
    <row r="249" customFormat="1" spans="7:7">
      <c r="G249" s="143"/>
    </row>
    <row r="250" customFormat="1" spans="7:7">
      <c r="G250" s="143"/>
    </row>
    <row r="251" customFormat="1" spans="7:7">
      <c r="G251" s="143"/>
    </row>
  </sheetData>
  <mergeCells count="26">
    <mergeCell ref="A1:B1"/>
    <mergeCell ref="C1:E1"/>
    <mergeCell ref="A2:B2"/>
    <mergeCell ref="C2:D2"/>
    <mergeCell ref="C3:D3"/>
    <mergeCell ref="C4:D4"/>
    <mergeCell ref="C5:D5"/>
    <mergeCell ref="C6:D6"/>
    <mergeCell ref="C7:D7"/>
    <mergeCell ref="C8:D8"/>
    <mergeCell ref="A9:G9"/>
    <mergeCell ref="A10:B10"/>
    <mergeCell ref="C10:D10"/>
    <mergeCell ref="A17:G17"/>
    <mergeCell ref="A18:B18"/>
    <mergeCell ref="A25:B25"/>
    <mergeCell ref="D25:E25"/>
    <mergeCell ref="B27:G27"/>
    <mergeCell ref="B3:B8"/>
    <mergeCell ref="B11:B16"/>
    <mergeCell ref="B19:B24"/>
    <mergeCell ref="G11:G16"/>
    <mergeCell ref="G19:G24"/>
    <mergeCell ref="C15:D16"/>
    <mergeCell ref="C11:D12"/>
    <mergeCell ref="C13:D14"/>
  </mergeCells>
  <pageMargins left="0.699305555555556" right="0.699305555555556" top="0.75" bottom="0.75" header="0.3" footer="0.3"/>
  <pageSetup paperSize="9" orientation="portrait" horizontalDpi="2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1"/>
  </sheetPr>
  <dimension ref="A1:U53"/>
  <sheetViews>
    <sheetView zoomScale="85" zoomScaleNormal="85" workbookViewId="0">
      <selection activeCell="B13" sqref="B13:O13"/>
    </sheetView>
  </sheetViews>
  <sheetFormatPr defaultColWidth="9" defaultRowHeight="13.5"/>
  <cols>
    <col min="1" max="1" width="9.875" style="37" customWidth="1"/>
    <col min="2" max="2" width="20.625" customWidth="1"/>
    <col min="3" max="3" width="15" customWidth="1"/>
    <col min="4" max="4" width="15.25" style="37" customWidth="1"/>
    <col min="5" max="5" width="6.5" style="37" customWidth="1"/>
    <col min="6" max="6" width="13.25" style="37" customWidth="1"/>
    <col min="7" max="7" width="13" style="37" customWidth="1"/>
    <col min="8" max="8" width="9.875" style="66" customWidth="1"/>
    <col min="9" max="9" width="11.7583333333333" style="66" customWidth="1"/>
    <col min="10" max="10" width="11.7583333333333" style="67" customWidth="1"/>
    <col min="11" max="11" width="12.3416666666667" style="68" customWidth="1"/>
    <col min="12" max="12" width="12.125" style="69" customWidth="1"/>
    <col min="13" max="13" width="9.5" style="69" customWidth="1"/>
    <col min="14" max="14" width="10.125" style="69" customWidth="1"/>
    <col min="15" max="15" width="8.875" style="37"/>
    <col min="16" max="16" width="1.25" customWidth="1"/>
    <col min="17" max="17" width="19.375" customWidth="1"/>
    <col min="18" max="18" width="20.5" customWidth="1"/>
    <col min="19" max="19" width="17.5" customWidth="1"/>
    <col min="21" max="21" width="17.25" customWidth="1"/>
  </cols>
  <sheetData>
    <row r="1" ht="22.9" customHeight="1" spans="1:19">
      <c r="A1" s="52" t="s">
        <v>50</v>
      </c>
      <c r="B1" s="70">
        <f>'(2)项目信息变动跟踪表（样表）'!G1</f>
        <v>43427</v>
      </c>
      <c r="C1" s="70"/>
      <c r="D1" s="71" t="s">
        <v>51</v>
      </c>
      <c r="E1" s="71"/>
      <c r="F1" s="71"/>
      <c r="G1" s="71"/>
      <c r="H1" s="71"/>
      <c r="I1" s="71"/>
      <c r="J1" s="71"/>
      <c r="K1" s="71"/>
      <c r="L1" s="71"/>
      <c r="M1" s="71"/>
      <c r="N1" s="71"/>
      <c r="O1" s="71"/>
      <c r="P1" s="43"/>
      <c r="Q1" s="71" t="s">
        <v>52</v>
      </c>
      <c r="R1" s="71"/>
      <c r="S1" s="71"/>
    </row>
    <row r="2" ht="27.6" customHeight="1" spans="1:21">
      <c r="A2" s="45" t="s">
        <v>53</v>
      </c>
      <c r="B2" s="72"/>
      <c r="C2" s="73" t="s">
        <v>54</v>
      </c>
      <c r="D2" s="73" t="s">
        <v>55</v>
      </c>
      <c r="E2" s="52" t="s">
        <v>21</v>
      </c>
      <c r="F2" s="52" t="s">
        <v>56</v>
      </c>
      <c r="G2" s="52" t="s">
        <v>57</v>
      </c>
      <c r="H2" s="74" t="s">
        <v>58</v>
      </c>
      <c r="I2" s="74" t="s">
        <v>59</v>
      </c>
      <c r="J2" s="74" t="s">
        <v>60</v>
      </c>
      <c r="K2" s="73" t="s">
        <v>61</v>
      </c>
      <c r="L2" s="73" t="s">
        <v>62</v>
      </c>
      <c r="M2" s="73" t="s">
        <v>63</v>
      </c>
      <c r="N2" s="73" t="s">
        <v>64</v>
      </c>
      <c r="O2" s="52" t="s">
        <v>65</v>
      </c>
      <c r="P2" s="43"/>
      <c r="Q2" s="73" t="s">
        <v>66</v>
      </c>
      <c r="R2" s="73" t="s">
        <v>67</v>
      </c>
      <c r="S2" s="73" t="s">
        <v>68</v>
      </c>
      <c r="U2" s="91"/>
    </row>
    <row r="3" spans="1:19">
      <c r="A3" s="45" t="s">
        <v>69</v>
      </c>
      <c r="B3" s="46" t="s">
        <v>70</v>
      </c>
      <c r="C3" s="46"/>
      <c r="D3" s="46"/>
      <c r="E3" s="46"/>
      <c r="F3" s="46"/>
      <c r="G3" s="46"/>
      <c r="H3" s="46"/>
      <c r="I3" s="46"/>
      <c r="J3" s="46"/>
      <c r="K3" s="46"/>
      <c r="L3" s="46"/>
      <c r="M3" s="46"/>
      <c r="N3" s="46"/>
      <c r="O3" s="65"/>
      <c r="P3" s="43"/>
      <c r="Q3" s="92">
        <f>'(2)项目信息变动跟踪表（样表）'!F16</f>
        <v>4223792000</v>
      </c>
      <c r="R3" s="88">
        <f>7971537.9094236*20.9856</f>
        <v>167287505.952</v>
      </c>
      <c r="S3" s="93">
        <f>R3/Q3</f>
        <v>0.039606</v>
      </c>
    </row>
    <row r="4" spans="1:19">
      <c r="A4" s="45">
        <v>1</v>
      </c>
      <c r="B4" s="47" t="s">
        <v>71</v>
      </c>
      <c r="C4" s="73"/>
      <c r="D4" s="73">
        <v>43.5</v>
      </c>
      <c r="E4" s="52" t="s">
        <v>72</v>
      </c>
      <c r="F4" s="70">
        <v>43166</v>
      </c>
      <c r="G4" s="70">
        <v>43420</v>
      </c>
      <c r="H4" s="75">
        <f t="shared" ref="H4:H6" si="0">(G4-F4)/30.41667</f>
        <v>8.3506840163634</v>
      </c>
      <c r="I4" s="84">
        <v>2.2045210266416</v>
      </c>
      <c r="J4" s="84">
        <v>0.878542453580135</v>
      </c>
      <c r="K4" s="84">
        <v>43.0345161666207</v>
      </c>
      <c r="L4" s="85">
        <f>($B$1-F4)/(G4-F4)</f>
        <v>1.02755905511811</v>
      </c>
      <c r="M4" s="85">
        <f t="shared" ref="M4:M9" si="1">K4/D4</f>
        <v>0.989299222221167</v>
      </c>
      <c r="N4" s="86">
        <f t="shared" ref="N4:N9" si="2">L4-M4</f>
        <v>0.0382598328969433</v>
      </c>
      <c r="O4" s="52" t="str">
        <f>IF(($B$1-F4)&lt;0,"尚未开工",IF(N4&gt;=0,"进度滞后","进度超前"))</f>
        <v>进度滞后</v>
      </c>
      <c r="P4" s="43"/>
      <c r="Q4" s="92"/>
      <c r="R4" s="88"/>
      <c r="S4" s="93"/>
    </row>
    <row r="5" spans="1:19">
      <c r="A5" s="45">
        <v>2</v>
      </c>
      <c r="B5" s="47" t="s">
        <v>73</v>
      </c>
      <c r="C5" s="73"/>
      <c r="D5" s="73">
        <v>8.65</v>
      </c>
      <c r="E5" s="52" t="s">
        <v>72</v>
      </c>
      <c r="F5" s="70">
        <v>43166</v>
      </c>
      <c r="G5" s="70">
        <v>43420</v>
      </c>
      <c r="H5" s="75">
        <f t="shared" si="0"/>
        <v>8.3506840163634</v>
      </c>
      <c r="I5" s="84">
        <v>0.435126737165517</v>
      </c>
      <c r="J5" s="84">
        <v>0.173406062662998</v>
      </c>
      <c r="K5" s="84">
        <v>4.29176645907256</v>
      </c>
      <c r="L5" s="85">
        <f>($B$1-F5)/(G5-F5)</f>
        <v>1.02755905511811</v>
      </c>
      <c r="M5" s="85">
        <f t="shared" si="1"/>
        <v>0.496157972147117</v>
      </c>
      <c r="N5" s="86">
        <f t="shared" si="2"/>
        <v>0.531401082970993</v>
      </c>
      <c r="O5" s="52" t="str">
        <f>IF(($B$1-F5)&lt;0,"尚未开工",IF(N5&gt;=0,"进度滞后","进度超前"))</f>
        <v>进度滞后</v>
      </c>
      <c r="P5" s="43"/>
      <c r="Q5" s="52"/>
      <c r="R5" s="88"/>
      <c r="S5" s="93"/>
    </row>
    <row r="6" spans="1:19">
      <c r="A6" s="45">
        <v>3</v>
      </c>
      <c r="B6" s="47" t="s">
        <v>74</v>
      </c>
      <c r="C6" s="73"/>
      <c r="D6" s="73">
        <v>52.15</v>
      </c>
      <c r="E6" s="52" t="s">
        <v>72</v>
      </c>
      <c r="F6" s="70">
        <v>43421</v>
      </c>
      <c r="G6" s="70">
        <v>43865</v>
      </c>
      <c r="H6" s="75">
        <f t="shared" si="0"/>
        <v>14.597258674273</v>
      </c>
      <c r="I6" s="74"/>
      <c r="J6" s="74"/>
      <c r="K6" s="73"/>
      <c r="L6" s="73"/>
      <c r="M6" s="73"/>
      <c r="N6" s="73"/>
      <c r="O6" s="52" t="str">
        <f>IF(($B$1-F6)&lt;0,"尚未开工",IF(N6&gt;=0,"进度滞后","进度超前"))</f>
        <v>进度滞后</v>
      </c>
      <c r="P6" s="43"/>
      <c r="Q6" s="94" t="s">
        <v>75</v>
      </c>
      <c r="R6" s="94" t="s">
        <v>76</v>
      </c>
      <c r="S6" s="52" t="s">
        <v>77</v>
      </c>
    </row>
    <row r="7" spans="1:19">
      <c r="A7" s="45" t="s">
        <v>78</v>
      </c>
      <c r="B7" s="46" t="s">
        <v>79</v>
      </c>
      <c r="C7" s="46"/>
      <c r="D7" s="46"/>
      <c r="E7" s="46"/>
      <c r="F7" s="46"/>
      <c r="G7" s="46"/>
      <c r="H7" s="46"/>
      <c r="I7" s="46"/>
      <c r="J7" s="46"/>
      <c r="K7" s="46"/>
      <c r="L7" s="46"/>
      <c r="M7" s="46"/>
      <c r="N7" s="46"/>
      <c r="O7" s="65"/>
      <c r="P7" s="43"/>
      <c r="Q7" s="95"/>
      <c r="R7" s="95"/>
      <c r="S7" s="52"/>
    </row>
    <row r="8" spans="1:19">
      <c r="A8" s="45">
        <v>1</v>
      </c>
      <c r="B8" s="47" t="s">
        <v>80</v>
      </c>
      <c r="C8" s="73"/>
      <c r="D8" s="73">
        <v>1</v>
      </c>
      <c r="E8" s="52" t="s">
        <v>81</v>
      </c>
      <c r="F8" s="70">
        <v>43166</v>
      </c>
      <c r="G8" s="70">
        <v>43287</v>
      </c>
      <c r="H8" s="75">
        <f t="shared" ref="H8:H12" si="3">(G8-F8)/30.41667</f>
        <v>3.97808175582666</v>
      </c>
      <c r="I8" s="84">
        <v>0</v>
      </c>
      <c r="J8" s="84">
        <v>0</v>
      </c>
      <c r="K8" s="84">
        <v>0.979166666666667</v>
      </c>
      <c r="L8" s="85">
        <f>($B$1-F8)/(G8-F8)</f>
        <v>2.15702479338843</v>
      </c>
      <c r="M8" s="85">
        <f t="shared" si="1"/>
        <v>0.979166666666667</v>
      </c>
      <c r="N8" s="86">
        <f t="shared" si="2"/>
        <v>1.17785812672176</v>
      </c>
      <c r="O8" s="52" t="str">
        <f>IF(($B$1-F8)&lt;0,"尚未开工",IF(N8&gt;=0,"进度滞后","进度超前"))</f>
        <v>进度滞后</v>
      </c>
      <c r="P8" s="43"/>
      <c r="Q8" s="96">
        <f>('(2)项目信息变动跟踪表（样表）'!F5-'(2)项目信息变动跟踪表（样表）'!F4)/30.41667</f>
        <v>42.0493104603495</v>
      </c>
      <c r="R8" s="96">
        <f>(B1-'(2)项目信息变动跟踪表（样表）'!F4)/30.41667</f>
        <v>8.58082097744428</v>
      </c>
      <c r="S8" s="93">
        <f>R8/Q8</f>
        <v>0.204065676309617</v>
      </c>
    </row>
    <row r="9" spans="1:19">
      <c r="A9" s="45">
        <v>2</v>
      </c>
      <c r="B9" s="47" t="s">
        <v>82</v>
      </c>
      <c r="C9" s="73"/>
      <c r="D9" s="73">
        <v>38</v>
      </c>
      <c r="E9" s="52" t="s">
        <v>26</v>
      </c>
      <c r="F9" s="70">
        <v>43288</v>
      </c>
      <c r="G9" s="70">
        <v>44445</v>
      </c>
      <c r="H9" s="75">
        <f t="shared" si="3"/>
        <v>38.038351995797</v>
      </c>
      <c r="I9" s="84">
        <v>0.247</v>
      </c>
      <c r="J9" s="84">
        <v>0.247</v>
      </c>
      <c r="K9" s="84">
        <v>8.90466666666666</v>
      </c>
      <c r="L9" s="85">
        <f>($B$1-F9)/(G9-F9)</f>
        <v>0.120138288677615</v>
      </c>
      <c r="M9" s="85">
        <f t="shared" si="1"/>
        <v>0.234333333333333</v>
      </c>
      <c r="N9" s="86">
        <f t="shared" si="2"/>
        <v>-0.114195044655718</v>
      </c>
      <c r="O9" s="52" t="str">
        <f>IF(($B$1-F9)&lt;0,"尚未开工",IF(N9&gt;=0,"进度滞后","进度超前"))</f>
        <v>进度超前</v>
      </c>
      <c r="P9" s="43"/>
      <c r="Q9" s="52" t="s">
        <v>83</v>
      </c>
      <c r="R9" s="93">
        <f>S8-S3</f>
        <v>0.164459676309617</v>
      </c>
      <c r="S9" s="93"/>
    </row>
    <row r="10" spans="1:21">
      <c r="A10" s="45" t="s">
        <v>84</v>
      </c>
      <c r="B10" s="46" t="s">
        <v>85</v>
      </c>
      <c r="C10" s="46"/>
      <c r="D10" s="46"/>
      <c r="E10" s="46"/>
      <c r="F10" s="46"/>
      <c r="G10" s="46"/>
      <c r="H10" s="46"/>
      <c r="I10" s="46"/>
      <c r="J10" s="46"/>
      <c r="K10" s="46"/>
      <c r="L10" s="46"/>
      <c r="M10" s="46"/>
      <c r="N10" s="46"/>
      <c r="O10" s="65"/>
      <c r="P10" s="43"/>
      <c r="Q10" s="52"/>
      <c r="R10" s="93"/>
      <c r="S10" s="93"/>
      <c r="U10" s="97"/>
    </row>
    <row r="11" spans="1:21">
      <c r="A11" s="45">
        <v>1</v>
      </c>
      <c r="B11" s="47" t="s">
        <v>86</v>
      </c>
      <c r="C11" s="73"/>
      <c r="D11" s="73">
        <v>38</v>
      </c>
      <c r="E11" s="52" t="s">
        <v>26</v>
      </c>
      <c r="F11" s="70">
        <v>43288</v>
      </c>
      <c r="G11" s="70">
        <v>44445</v>
      </c>
      <c r="H11" s="75">
        <f t="shared" si="3"/>
        <v>38.038351995797</v>
      </c>
      <c r="I11" s="84"/>
      <c r="J11" s="84"/>
      <c r="K11" s="84"/>
      <c r="L11" s="85">
        <f>($B$1-F11)/(G11-F11)</f>
        <v>0.120138288677615</v>
      </c>
      <c r="M11" s="85">
        <f t="shared" ref="M11:M15" si="4">K11/D11</f>
        <v>0</v>
      </c>
      <c r="N11" s="86">
        <f t="shared" ref="N11:N15" si="5">L11-M11</f>
        <v>0.120138288677615</v>
      </c>
      <c r="O11" s="52" t="str">
        <f>IF(($B$1-F11)&lt;0,"尚未开工",IF(N11&gt;=0,"进度滞后","进度超前"))</f>
        <v>进度滞后</v>
      </c>
      <c r="P11" s="43"/>
      <c r="Q11" s="98" t="s">
        <v>87</v>
      </c>
      <c r="R11" s="99"/>
      <c r="S11" s="100"/>
      <c r="U11" s="97"/>
    </row>
    <row r="12" spans="1:19">
      <c r="A12" s="45">
        <v>2</v>
      </c>
      <c r="B12" s="47" t="s">
        <v>88</v>
      </c>
      <c r="C12" s="73"/>
      <c r="D12" s="73">
        <v>48.5</v>
      </c>
      <c r="E12" s="52" t="s">
        <v>72</v>
      </c>
      <c r="F12" s="70">
        <v>43181</v>
      </c>
      <c r="G12" s="70">
        <v>43390</v>
      </c>
      <c r="H12" s="75">
        <f t="shared" si="3"/>
        <v>6.87123212370059</v>
      </c>
      <c r="I12" s="84"/>
      <c r="J12" s="84"/>
      <c r="K12" s="84"/>
      <c r="L12" s="85">
        <f>($B$1-F12)/(G12-F12)</f>
        <v>1.17703349282297</v>
      </c>
      <c r="M12" s="85">
        <f t="shared" si="4"/>
        <v>0</v>
      </c>
      <c r="N12" s="86">
        <f t="shared" si="5"/>
        <v>1.17703349282297</v>
      </c>
      <c r="O12" s="52" t="str">
        <f>IF(($B$1-F12)&lt;0,"尚未开工",IF(N12&gt;=0,"进度滞后","进度超前"))</f>
        <v>进度滞后</v>
      </c>
      <c r="P12" s="43"/>
      <c r="Q12" s="101"/>
      <c r="R12" s="102"/>
      <c r="S12" s="103"/>
    </row>
    <row r="13" spans="1:19">
      <c r="A13" s="52" t="s">
        <v>89</v>
      </c>
      <c r="B13" s="55" t="s">
        <v>90</v>
      </c>
      <c r="C13" s="46"/>
      <c r="D13" s="46"/>
      <c r="E13" s="46"/>
      <c r="F13" s="46"/>
      <c r="G13" s="46"/>
      <c r="H13" s="46"/>
      <c r="I13" s="46"/>
      <c r="J13" s="46"/>
      <c r="K13" s="46"/>
      <c r="L13" s="46"/>
      <c r="M13" s="46"/>
      <c r="N13" s="46"/>
      <c r="O13" s="65"/>
      <c r="P13" s="43"/>
      <c r="Q13" s="104"/>
      <c r="R13" s="104"/>
      <c r="S13" s="104"/>
    </row>
    <row r="14" spans="1:19">
      <c r="A14" s="52">
        <v>1</v>
      </c>
      <c r="B14" s="52" t="s">
        <v>91</v>
      </c>
      <c r="C14" s="76"/>
      <c r="D14" s="52">
        <v>52.15</v>
      </c>
      <c r="E14" s="52" t="s">
        <v>72</v>
      </c>
      <c r="F14" s="70">
        <v>43301</v>
      </c>
      <c r="G14" s="70">
        <v>43420</v>
      </c>
      <c r="H14" s="75">
        <f t="shared" ref="H14:H16" si="6">(G14-F14)/30.41667</f>
        <v>3.91232833837498</v>
      </c>
      <c r="I14" s="84"/>
      <c r="J14" s="84"/>
      <c r="K14" s="84"/>
      <c r="L14" s="85">
        <f>($B$1-F14)/(G14-F14)</f>
        <v>1.05882352941176</v>
      </c>
      <c r="M14" s="85">
        <f t="shared" si="4"/>
        <v>0</v>
      </c>
      <c r="N14" s="86">
        <f t="shared" si="5"/>
        <v>1.05882352941176</v>
      </c>
      <c r="O14" s="52" t="str">
        <f>IF(($B$1-F14)&lt;0,"尚未开工",IF(N14&gt;=0,"进度滞后","进度超前"))</f>
        <v>进度滞后</v>
      </c>
      <c r="P14" s="43"/>
      <c r="Q14" s="43"/>
      <c r="R14" s="105"/>
      <c r="S14" s="43"/>
    </row>
    <row r="15" spans="1:19">
      <c r="A15" s="52">
        <v>2</v>
      </c>
      <c r="B15" s="52" t="s">
        <v>92</v>
      </c>
      <c r="C15" s="53"/>
      <c r="D15" s="77">
        <v>52.15</v>
      </c>
      <c r="E15" s="52" t="s">
        <v>72</v>
      </c>
      <c r="F15" s="70">
        <v>43331</v>
      </c>
      <c r="G15" s="70">
        <v>43770</v>
      </c>
      <c r="H15" s="75">
        <f t="shared" si="6"/>
        <v>14.4328751306438</v>
      </c>
      <c r="I15" s="84"/>
      <c r="J15" s="84"/>
      <c r="K15" s="84"/>
      <c r="L15" s="85">
        <f>($B$1-F15)/(G15-F15)</f>
        <v>0.218678815489749</v>
      </c>
      <c r="M15" s="85">
        <f t="shared" si="4"/>
        <v>0</v>
      </c>
      <c r="N15" s="86">
        <f t="shared" si="5"/>
        <v>0.218678815489749</v>
      </c>
      <c r="O15" s="52" t="str">
        <f>IF(($B$1-F15)&lt;0,"尚未开工",IF(N15&gt;=0,"进度滞后","进度超前"))</f>
        <v>进度滞后</v>
      </c>
      <c r="P15" s="43"/>
      <c r="Q15" s="106"/>
      <c r="R15" s="105"/>
      <c r="S15" s="43"/>
    </row>
    <row r="16" spans="1:19">
      <c r="A16" s="52">
        <v>3</v>
      </c>
      <c r="B16" s="52" t="s">
        <v>93</v>
      </c>
      <c r="C16" s="52"/>
      <c r="D16" s="77">
        <v>54.55</v>
      </c>
      <c r="E16" s="52" t="s">
        <v>72</v>
      </c>
      <c r="F16" s="70">
        <v>43601</v>
      </c>
      <c r="G16" s="70">
        <v>43942</v>
      </c>
      <c r="H16" s="75">
        <f t="shared" si="6"/>
        <v>11.2109576755115</v>
      </c>
      <c r="I16" s="84"/>
      <c r="J16" s="84"/>
      <c r="K16" s="84"/>
      <c r="L16" s="85"/>
      <c r="M16" s="85"/>
      <c r="N16" s="86"/>
      <c r="O16" s="52" t="str">
        <f>IF(($B$1-F16)&lt;0,"尚未开工",IF(N16&gt;=0,"进度滞后","进度超前"))</f>
        <v>尚未开工</v>
      </c>
      <c r="P16" s="43"/>
      <c r="Q16" s="106"/>
      <c r="R16" s="105"/>
      <c r="S16" s="43"/>
    </row>
    <row r="17" spans="1:19">
      <c r="A17" s="52" t="s">
        <v>94</v>
      </c>
      <c r="B17" s="55" t="s">
        <v>95</v>
      </c>
      <c r="C17" s="46"/>
      <c r="D17" s="46"/>
      <c r="E17" s="46"/>
      <c r="F17" s="46"/>
      <c r="G17" s="46"/>
      <c r="H17" s="46"/>
      <c r="I17" s="46"/>
      <c r="J17" s="46"/>
      <c r="K17" s="46"/>
      <c r="L17" s="46"/>
      <c r="M17" s="46"/>
      <c r="N17" s="46"/>
      <c r="O17" s="65"/>
      <c r="P17" s="43"/>
      <c r="Q17" s="106"/>
      <c r="R17" s="105"/>
      <c r="S17" s="43"/>
    </row>
    <row r="18" spans="1:19">
      <c r="A18" s="52">
        <v>1</v>
      </c>
      <c r="B18" s="55" t="s">
        <v>96</v>
      </c>
      <c r="C18" s="46"/>
      <c r="D18" s="46"/>
      <c r="E18" s="46"/>
      <c r="F18" s="46"/>
      <c r="G18" s="46"/>
      <c r="H18" s="46"/>
      <c r="I18" s="46"/>
      <c r="J18" s="46"/>
      <c r="K18" s="46"/>
      <c r="L18" s="46"/>
      <c r="M18" s="46"/>
      <c r="N18" s="46"/>
      <c r="O18" s="65"/>
      <c r="P18" s="43"/>
      <c r="Q18" s="106"/>
      <c r="R18" s="105"/>
      <c r="S18" s="43"/>
    </row>
    <row r="19" spans="1:19">
      <c r="A19" s="52">
        <v>1.1</v>
      </c>
      <c r="B19" s="52" t="s">
        <v>97</v>
      </c>
      <c r="C19" s="71"/>
      <c r="D19" s="77">
        <v>17</v>
      </c>
      <c r="E19" s="52" t="s">
        <v>98</v>
      </c>
      <c r="F19" s="70">
        <v>43301</v>
      </c>
      <c r="G19" s="70">
        <v>43540</v>
      </c>
      <c r="H19" s="75">
        <f t="shared" ref="H19:H25" si="7">(G19-F19)/30.41667</f>
        <v>7.85753338547579</v>
      </c>
      <c r="I19" s="87"/>
      <c r="J19" s="87"/>
      <c r="K19" s="52"/>
      <c r="L19" s="85">
        <f>($B$1-F19)/(G19-F19)</f>
        <v>0.527196652719665</v>
      </c>
      <c r="M19" s="85">
        <f>K19/D19</f>
        <v>0</v>
      </c>
      <c r="N19" s="86">
        <f>L19-M19</f>
        <v>0.527196652719665</v>
      </c>
      <c r="O19" s="52" t="str">
        <f>IF(($B$1-F19)&lt;0,"尚未开工",IF(N19&gt;=0,"进度滞后","进度超前"))</f>
        <v>进度滞后</v>
      </c>
      <c r="P19" s="43"/>
      <c r="Q19" s="106"/>
      <c r="R19" s="105"/>
      <c r="S19" s="43"/>
    </row>
    <row r="20" spans="1:19">
      <c r="A20" s="52">
        <v>2</v>
      </c>
      <c r="B20" s="55" t="s">
        <v>99</v>
      </c>
      <c r="C20" s="46"/>
      <c r="D20" s="46"/>
      <c r="E20" s="46"/>
      <c r="F20" s="46"/>
      <c r="G20" s="46"/>
      <c r="H20" s="46"/>
      <c r="I20" s="46"/>
      <c r="J20" s="46"/>
      <c r="K20" s="46"/>
      <c r="L20" s="46"/>
      <c r="M20" s="46"/>
      <c r="N20" s="46"/>
      <c r="O20" s="65"/>
      <c r="P20" s="43"/>
      <c r="Q20" s="106"/>
      <c r="R20" s="105"/>
      <c r="S20" s="43"/>
    </row>
    <row r="21" spans="1:19">
      <c r="A21" s="52">
        <v>2.1</v>
      </c>
      <c r="B21" s="52" t="s">
        <v>100</v>
      </c>
      <c r="C21" s="52"/>
      <c r="D21" s="77">
        <v>17</v>
      </c>
      <c r="E21" s="52" t="s">
        <v>98</v>
      </c>
      <c r="F21" s="70">
        <v>43391</v>
      </c>
      <c r="G21" s="70">
        <v>43750</v>
      </c>
      <c r="H21" s="75">
        <f t="shared" si="7"/>
        <v>11.8027384325766</v>
      </c>
      <c r="I21" s="87"/>
      <c r="J21" s="87"/>
      <c r="K21" s="52"/>
      <c r="L21" s="85">
        <f>($B$1-F21)/(G21-F21)</f>
        <v>0.100278551532033</v>
      </c>
      <c r="M21" s="85">
        <f>K21/D21</f>
        <v>0</v>
      </c>
      <c r="N21" s="86">
        <f>L21-M21</f>
        <v>0.100278551532033</v>
      </c>
      <c r="O21" s="52" t="str">
        <f>IF(($B$1-F21)&lt;0,"尚未开工",IF(N21&gt;=0,"进度滞后","进度超前"))</f>
        <v>进度滞后</v>
      </c>
      <c r="P21" s="43"/>
      <c r="Q21" s="106"/>
      <c r="R21" s="105"/>
      <c r="S21" s="43"/>
    </row>
    <row r="22" spans="1:19">
      <c r="A22" s="52">
        <v>3</v>
      </c>
      <c r="B22" s="55" t="s">
        <v>101</v>
      </c>
      <c r="C22" s="46"/>
      <c r="D22" s="46"/>
      <c r="E22" s="46"/>
      <c r="F22" s="46"/>
      <c r="G22" s="46"/>
      <c r="H22" s="46"/>
      <c r="I22" s="46"/>
      <c r="J22" s="46"/>
      <c r="K22" s="46"/>
      <c r="L22" s="46"/>
      <c r="M22" s="46"/>
      <c r="N22" s="46"/>
      <c r="O22" s="65"/>
      <c r="P22" s="43"/>
      <c r="Q22" s="43"/>
      <c r="R22" s="105"/>
      <c r="S22" s="43"/>
    </row>
    <row r="23" spans="1:19">
      <c r="A23" s="52">
        <v>3.1</v>
      </c>
      <c r="B23" s="52" t="s">
        <v>102</v>
      </c>
      <c r="C23" s="52"/>
      <c r="D23" s="77">
        <v>194</v>
      </c>
      <c r="E23" s="52" t="s">
        <v>103</v>
      </c>
      <c r="F23" s="70">
        <v>43421</v>
      </c>
      <c r="G23" s="70">
        <v>43722</v>
      </c>
      <c r="H23" s="75">
        <f t="shared" si="7"/>
        <v>9.89588932647788</v>
      </c>
      <c r="I23" s="87"/>
      <c r="J23" s="87"/>
      <c r="K23" s="52"/>
      <c r="L23" s="85"/>
      <c r="M23" s="85"/>
      <c r="N23" s="86"/>
      <c r="O23" s="52" t="str">
        <f>IF(($B$1-F23)&lt;0,"尚未开工",IF(N23&gt;=0,"进度滞后","进度超前"))</f>
        <v>进度滞后</v>
      </c>
      <c r="P23" s="43"/>
      <c r="Q23" s="43"/>
      <c r="R23" s="105"/>
      <c r="S23" s="43"/>
    </row>
    <row r="24" spans="1:19">
      <c r="A24" s="52">
        <v>3.2</v>
      </c>
      <c r="B24" s="52" t="s">
        <v>104</v>
      </c>
      <c r="C24" s="52"/>
      <c r="D24" s="77">
        <v>194</v>
      </c>
      <c r="E24" s="52" t="s">
        <v>103</v>
      </c>
      <c r="F24" s="70">
        <v>43511</v>
      </c>
      <c r="G24" s="70">
        <v>43900</v>
      </c>
      <c r="H24" s="75">
        <f t="shared" si="7"/>
        <v>12.7890396943518</v>
      </c>
      <c r="I24" s="87"/>
      <c r="J24" s="87"/>
      <c r="K24" s="52"/>
      <c r="L24" s="85"/>
      <c r="M24" s="85"/>
      <c r="N24" s="86"/>
      <c r="O24" s="52" t="str">
        <f>IF(($B$1-F24)&lt;0,"尚未开工",IF(N24&gt;=0,"进度滞后","进度超前"))</f>
        <v>尚未开工</v>
      </c>
      <c r="P24" s="43"/>
      <c r="Q24" s="106"/>
      <c r="R24" s="105"/>
      <c r="S24" s="43"/>
    </row>
    <row r="25" spans="1:19">
      <c r="A25" s="52">
        <v>3.3</v>
      </c>
      <c r="B25" s="52" t="s">
        <v>105</v>
      </c>
      <c r="C25" s="52"/>
      <c r="D25" s="77">
        <v>17</v>
      </c>
      <c r="E25" s="52" t="s">
        <v>98</v>
      </c>
      <c r="F25" s="70">
        <v>43571</v>
      </c>
      <c r="G25" s="70">
        <v>44050</v>
      </c>
      <c r="H25" s="75">
        <f t="shared" si="7"/>
        <v>15.7479434796774</v>
      </c>
      <c r="I25" s="87"/>
      <c r="J25" s="87"/>
      <c r="K25" s="52"/>
      <c r="L25" s="85"/>
      <c r="M25" s="85"/>
      <c r="N25" s="86"/>
      <c r="O25" s="52" t="str">
        <f>IF(($B$1-F25)&lt;0,"尚未开工",IF(N25&gt;=0,"进度滞后","进度超前"))</f>
        <v>尚未开工</v>
      </c>
      <c r="P25" s="43"/>
      <c r="Q25" s="106"/>
      <c r="R25" s="105"/>
      <c r="S25" s="43"/>
    </row>
    <row r="26" spans="1:19">
      <c r="A26" s="52">
        <v>4</v>
      </c>
      <c r="B26" s="55" t="s">
        <v>106</v>
      </c>
      <c r="C26" s="46"/>
      <c r="D26" s="46"/>
      <c r="E26" s="46"/>
      <c r="F26" s="46"/>
      <c r="G26" s="46"/>
      <c r="H26" s="46"/>
      <c r="I26" s="46"/>
      <c r="J26" s="46"/>
      <c r="K26" s="46"/>
      <c r="L26" s="46"/>
      <c r="M26" s="46"/>
      <c r="N26" s="46"/>
      <c r="O26" s="65"/>
      <c r="P26" s="43"/>
      <c r="Q26" s="106"/>
      <c r="R26" s="105"/>
      <c r="S26" s="43"/>
    </row>
    <row r="27" spans="1:19">
      <c r="A27" s="52">
        <v>4.1</v>
      </c>
      <c r="B27" s="52" t="s">
        <v>107</v>
      </c>
      <c r="C27" s="52"/>
      <c r="D27" s="77">
        <v>20</v>
      </c>
      <c r="E27" s="52" t="s">
        <v>108</v>
      </c>
      <c r="F27" s="70">
        <v>43301</v>
      </c>
      <c r="G27" s="70">
        <v>43480</v>
      </c>
      <c r="H27" s="75">
        <f t="shared" ref="H27:H30" si="8">(G27-F27)/30.41667</f>
        <v>5.88493086192539</v>
      </c>
      <c r="I27" s="87"/>
      <c r="J27" s="87"/>
      <c r="K27" s="52"/>
      <c r="L27" s="85">
        <f>($B$1-F27)/(G27-F27)</f>
        <v>0.70391061452514</v>
      </c>
      <c r="M27" s="85">
        <f t="shared" ref="M27:M29" si="9">K27/D27</f>
        <v>0</v>
      </c>
      <c r="N27" s="86">
        <f t="shared" ref="N27:N29" si="10">L27-M27</f>
        <v>0.70391061452514</v>
      </c>
      <c r="O27" s="52" t="str">
        <f>IF(($B$1-F27)&lt;0,"尚未开工",IF(N27&gt;=0,"进度滞后","进度超前"))</f>
        <v>进度滞后</v>
      </c>
      <c r="P27" s="43"/>
      <c r="Q27" s="106"/>
      <c r="R27" s="105"/>
      <c r="S27" s="43"/>
    </row>
    <row r="28" spans="1:19">
      <c r="A28" s="52">
        <v>4.2</v>
      </c>
      <c r="B28" s="52" t="s">
        <v>109</v>
      </c>
      <c r="C28" s="52"/>
      <c r="D28" s="77">
        <v>90</v>
      </c>
      <c r="E28" s="52" t="s">
        <v>108</v>
      </c>
      <c r="F28" s="70">
        <v>43331</v>
      </c>
      <c r="G28" s="70">
        <v>43570</v>
      </c>
      <c r="H28" s="75">
        <f t="shared" si="8"/>
        <v>7.85753338547579</v>
      </c>
      <c r="I28" s="84"/>
      <c r="J28" s="84"/>
      <c r="K28" s="84"/>
      <c r="L28" s="85">
        <f>($B$1-F28)/(G28-F28)</f>
        <v>0.401673640167364</v>
      </c>
      <c r="M28" s="85">
        <f t="shared" si="9"/>
        <v>0</v>
      </c>
      <c r="N28" s="86">
        <f t="shared" si="10"/>
        <v>0.401673640167364</v>
      </c>
      <c r="O28" s="52" t="str">
        <f>IF(($B$1-F28)&lt;0,"尚未开工",IF(N28&gt;=0,"进度滞后","进度超前"))</f>
        <v>进度滞后</v>
      </c>
      <c r="P28" s="43"/>
      <c r="Q28" s="106"/>
      <c r="R28" s="105"/>
      <c r="S28" s="43"/>
    </row>
    <row r="29" spans="1:19">
      <c r="A29" s="52">
        <v>4.3</v>
      </c>
      <c r="B29" s="52" t="s">
        <v>110</v>
      </c>
      <c r="C29" s="52"/>
      <c r="D29" s="77">
        <v>25</v>
      </c>
      <c r="E29" s="52" t="s">
        <v>108</v>
      </c>
      <c r="F29" s="70">
        <v>43331</v>
      </c>
      <c r="G29" s="70">
        <v>43740</v>
      </c>
      <c r="H29" s="75">
        <f t="shared" si="8"/>
        <v>13.4465738688686</v>
      </c>
      <c r="I29" s="84"/>
      <c r="J29" s="84"/>
      <c r="K29" s="84"/>
      <c r="L29" s="85">
        <f>($B$1-F29)/(G29-F29)</f>
        <v>0.234718826405868</v>
      </c>
      <c r="M29" s="85">
        <f t="shared" si="9"/>
        <v>0</v>
      </c>
      <c r="N29" s="86">
        <f t="shared" si="10"/>
        <v>0.234718826405868</v>
      </c>
      <c r="O29" s="52" t="str">
        <f>IF(($B$1-F29)&lt;0,"尚未开工",IF(N29&gt;=0,"进度滞后","进度超前"))</f>
        <v>进度滞后</v>
      </c>
      <c r="P29" s="43"/>
      <c r="Q29" s="106"/>
      <c r="R29" s="105"/>
      <c r="S29" s="43"/>
    </row>
    <row r="30" spans="1:19">
      <c r="A30" s="52">
        <v>4.4</v>
      </c>
      <c r="B30" s="52" t="s">
        <v>111</v>
      </c>
      <c r="C30" s="52"/>
      <c r="D30" s="77">
        <v>10</v>
      </c>
      <c r="E30" s="52" t="s">
        <v>72</v>
      </c>
      <c r="F30" s="70">
        <v>43741</v>
      </c>
      <c r="G30" s="70">
        <v>44390</v>
      </c>
      <c r="H30" s="75">
        <f t="shared" si="8"/>
        <v>21.3369839630702</v>
      </c>
      <c r="I30" s="87"/>
      <c r="J30" s="87"/>
      <c r="K30" s="52"/>
      <c r="L30" s="85"/>
      <c r="M30" s="85"/>
      <c r="N30" s="85"/>
      <c r="O30" s="52" t="str">
        <f>IF(($B$1-F30)&lt;0,"尚未开工",IF(N30&gt;=0,"进度滞后","进度超前"))</f>
        <v>尚未开工</v>
      </c>
      <c r="P30" s="43"/>
      <c r="Q30" s="106"/>
      <c r="R30" s="105"/>
      <c r="S30" s="43"/>
    </row>
    <row r="31" spans="1:19">
      <c r="A31" s="52">
        <v>5</v>
      </c>
      <c r="B31" s="55" t="s">
        <v>112</v>
      </c>
      <c r="C31" s="46"/>
      <c r="D31" s="46"/>
      <c r="E31" s="46"/>
      <c r="F31" s="46"/>
      <c r="G31" s="46"/>
      <c r="H31" s="46"/>
      <c r="I31" s="46"/>
      <c r="J31" s="46"/>
      <c r="K31" s="46"/>
      <c r="L31" s="46"/>
      <c r="M31" s="46"/>
      <c r="N31" s="46"/>
      <c r="O31" s="65"/>
      <c r="P31" s="43"/>
      <c r="Q31" s="43"/>
      <c r="R31" s="105"/>
      <c r="S31" s="43"/>
    </row>
    <row r="32" spans="1:19">
      <c r="A32" s="52">
        <v>5.1</v>
      </c>
      <c r="B32" s="57" t="s">
        <v>113</v>
      </c>
      <c r="C32" s="57"/>
      <c r="D32" s="78">
        <v>2</v>
      </c>
      <c r="E32" s="57" t="s">
        <v>98</v>
      </c>
      <c r="F32" s="70">
        <v>43211</v>
      </c>
      <c r="G32" s="70">
        <v>44259</v>
      </c>
      <c r="H32" s="75">
        <f t="shared" ref="H32:H38" si="11">(G32-F32)/30.41667</f>
        <v>34.4547907446805</v>
      </c>
      <c r="I32" s="87"/>
      <c r="J32" s="87"/>
      <c r="K32" s="52"/>
      <c r="L32" s="85">
        <f>($B$1-F32)/(G32-F32)</f>
        <v>0.206106870229008</v>
      </c>
      <c r="M32" s="85">
        <f t="shared" ref="M32:M35" si="12">K32/D32</f>
        <v>0</v>
      </c>
      <c r="N32" s="86">
        <f t="shared" ref="N32:N35" si="13">L32-M32</f>
        <v>0.206106870229008</v>
      </c>
      <c r="O32" s="52" t="str">
        <f>IF(($B$1-F32)&lt;0,"尚未开工",IF(N32&gt;=0,"进度滞后","进度超前"))</f>
        <v>进度滞后</v>
      </c>
      <c r="P32" s="43"/>
      <c r="Q32" s="43"/>
      <c r="R32" s="105"/>
      <c r="S32" s="43"/>
    </row>
    <row r="33" spans="1:19">
      <c r="A33" s="52">
        <v>5.2</v>
      </c>
      <c r="B33" s="52" t="s">
        <v>114</v>
      </c>
      <c r="C33" s="52"/>
      <c r="D33" s="77">
        <v>3</v>
      </c>
      <c r="E33" s="52" t="s">
        <v>98</v>
      </c>
      <c r="F33" s="70">
        <v>43211</v>
      </c>
      <c r="G33" s="70">
        <v>43865</v>
      </c>
      <c r="H33" s="75">
        <f t="shared" si="11"/>
        <v>21.5013675066995</v>
      </c>
      <c r="I33" s="87"/>
      <c r="J33" s="87"/>
      <c r="K33" s="52"/>
      <c r="L33" s="85">
        <f>($B$1-F33)/(G33-F33)</f>
        <v>0.330275229357798</v>
      </c>
      <c r="M33" s="85">
        <f t="shared" si="12"/>
        <v>0</v>
      </c>
      <c r="N33" s="86">
        <f t="shared" si="13"/>
        <v>0.330275229357798</v>
      </c>
      <c r="O33" s="52" t="str">
        <f>IF(($B$1-F33)&lt;0,"尚未开工",IF(N33&gt;=0,"进度滞后","进度超前"))</f>
        <v>进度滞后</v>
      </c>
      <c r="P33" s="43"/>
      <c r="Q33" s="43"/>
      <c r="R33" s="105"/>
      <c r="S33" s="43"/>
    </row>
    <row r="34" spans="1:19">
      <c r="A34" s="52" t="s">
        <v>115</v>
      </c>
      <c r="B34" s="55" t="s">
        <v>116</v>
      </c>
      <c r="C34" s="46"/>
      <c r="D34" s="46"/>
      <c r="E34" s="46"/>
      <c r="F34" s="46"/>
      <c r="G34" s="46"/>
      <c r="H34" s="46"/>
      <c r="I34" s="46"/>
      <c r="J34" s="46"/>
      <c r="K34" s="46"/>
      <c r="L34" s="46"/>
      <c r="M34" s="46"/>
      <c r="N34" s="46"/>
      <c r="O34" s="65"/>
      <c r="P34" s="43"/>
      <c r="Q34" s="43"/>
      <c r="R34" s="105"/>
      <c r="S34" s="43"/>
    </row>
    <row r="35" spans="1:19">
      <c r="A35" s="52">
        <v>1</v>
      </c>
      <c r="B35" s="52" t="s">
        <v>117</v>
      </c>
      <c r="C35" s="53"/>
      <c r="D35" s="77">
        <v>54.55</v>
      </c>
      <c r="E35" s="52" t="s">
        <v>72</v>
      </c>
      <c r="F35" s="70">
        <v>43246</v>
      </c>
      <c r="G35" s="70">
        <v>43830</v>
      </c>
      <c r="H35" s="75">
        <f t="shared" si="11"/>
        <v>19.1999978958906</v>
      </c>
      <c r="I35" s="87"/>
      <c r="J35" s="87"/>
      <c r="K35" s="52"/>
      <c r="L35" s="85">
        <f>($B$1-F35)/(G35-F35)</f>
        <v>0.309931506849315</v>
      </c>
      <c r="M35" s="85">
        <f t="shared" si="12"/>
        <v>0</v>
      </c>
      <c r="N35" s="86">
        <f t="shared" si="13"/>
        <v>0.309931506849315</v>
      </c>
      <c r="O35" s="52" t="str">
        <f>IF(($B$1-F35)&lt;0,"尚未开工",IF(N35&gt;=0,"进度滞后","进度超前"))</f>
        <v>进度滞后</v>
      </c>
      <c r="P35" s="43"/>
      <c r="Q35" s="43"/>
      <c r="R35" s="105"/>
      <c r="S35" s="43"/>
    </row>
    <row r="36" spans="1:19">
      <c r="A36" s="52">
        <v>2</v>
      </c>
      <c r="B36" s="52" t="s">
        <v>118</v>
      </c>
      <c r="C36" s="52"/>
      <c r="D36" s="77">
        <v>53.55</v>
      </c>
      <c r="E36" s="52" t="s">
        <v>72</v>
      </c>
      <c r="F36" s="70">
        <v>43740</v>
      </c>
      <c r="G36" s="70">
        <v>43895</v>
      </c>
      <c r="H36" s="75">
        <f t="shared" si="11"/>
        <v>5.09588985250522</v>
      </c>
      <c r="I36" s="87"/>
      <c r="J36" s="87"/>
      <c r="K36" s="52"/>
      <c r="L36" s="85"/>
      <c r="M36" s="85"/>
      <c r="N36" s="86"/>
      <c r="O36" s="52" t="str">
        <f>IF(($B$1-F36)&lt;0,"尚未开工",IF(N36&gt;=0,"进度滞后","进度超前"))</f>
        <v>尚未开工</v>
      </c>
      <c r="P36" s="43"/>
      <c r="Q36" s="43"/>
      <c r="R36" s="105"/>
      <c r="S36" s="43"/>
    </row>
    <row r="37" spans="1:19">
      <c r="A37" s="52">
        <v>3</v>
      </c>
      <c r="B37" s="52" t="s">
        <v>119</v>
      </c>
      <c r="C37" s="52"/>
      <c r="D37" s="77">
        <v>43.5</v>
      </c>
      <c r="E37" s="52" t="s">
        <v>72</v>
      </c>
      <c r="F37" s="70">
        <v>43754</v>
      </c>
      <c r="G37" s="70">
        <v>44194</v>
      </c>
      <c r="H37" s="75">
        <f t="shared" si="11"/>
        <v>14.4657518393697</v>
      </c>
      <c r="I37" s="87"/>
      <c r="J37" s="87"/>
      <c r="K37" s="52"/>
      <c r="L37" s="85"/>
      <c r="M37" s="85"/>
      <c r="N37" s="86"/>
      <c r="O37" s="52" t="str">
        <f>IF(($B$1-F37)&lt;0,"尚未开工",IF(N37&gt;=0,"进度滞后","进度超前"))</f>
        <v>尚未开工</v>
      </c>
      <c r="P37" s="43"/>
      <c r="Q37" s="43"/>
      <c r="R37" s="105"/>
      <c r="S37" s="43"/>
    </row>
    <row r="38" spans="1:19">
      <c r="A38" s="52">
        <v>4</v>
      </c>
      <c r="B38" s="52" t="s">
        <v>120</v>
      </c>
      <c r="C38" s="52"/>
      <c r="D38" s="77">
        <v>52.15</v>
      </c>
      <c r="E38" s="52" t="s">
        <v>72</v>
      </c>
      <c r="F38" s="70">
        <v>44194</v>
      </c>
      <c r="G38" s="70">
        <v>44259</v>
      </c>
      <c r="H38" s="75">
        <f t="shared" si="11"/>
        <v>2.13698606717961</v>
      </c>
      <c r="I38" s="87"/>
      <c r="J38" s="87"/>
      <c r="K38" s="52"/>
      <c r="L38" s="85"/>
      <c r="M38" s="85"/>
      <c r="N38" s="86"/>
      <c r="O38" s="52" t="str">
        <f>IF(($B$1-F38)&lt;0,"尚未开工",IF(N38&gt;=0,"进度滞后","进度超前"))</f>
        <v>尚未开工</v>
      </c>
      <c r="P38" s="43"/>
      <c r="Q38" s="43"/>
      <c r="R38" s="105"/>
      <c r="S38" s="43"/>
    </row>
    <row r="39" spans="1:19">
      <c r="A39" s="52" t="s">
        <v>121</v>
      </c>
      <c r="B39" s="55" t="s">
        <v>122</v>
      </c>
      <c r="C39" s="46"/>
      <c r="D39" s="46"/>
      <c r="E39" s="46"/>
      <c r="F39" s="46"/>
      <c r="G39" s="46"/>
      <c r="H39" s="46"/>
      <c r="I39" s="46"/>
      <c r="J39" s="46"/>
      <c r="K39" s="46"/>
      <c r="L39" s="46"/>
      <c r="M39" s="46"/>
      <c r="N39" s="46"/>
      <c r="O39" s="65"/>
      <c r="P39" s="43"/>
      <c r="Q39" s="43"/>
      <c r="R39" s="43"/>
      <c r="S39" s="43"/>
    </row>
    <row r="40" spans="1:19">
      <c r="A40" s="52">
        <v>1</v>
      </c>
      <c r="B40" s="52" t="s">
        <v>122</v>
      </c>
      <c r="C40" s="52"/>
      <c r="D40" s="77">
        <f>(10.8+26.1+20.2+5.93)*10000</f>
        <v>630300</v>
      </c>
      <c r="E40" s="52" t="s">
        <v>123</v>
      </c>
      <c r="F40" s="70">
        <v>43168</v>
      </c>
      <c r="G40" s="70">
        <v>44170</v>
      </c>
      <c r="H40" s="75">
        <f t="shared" ref="H40:H45" si="14">(G40-F40)/30.41667</f>
        <v>32.9424621432918</v>
      </c>
      <c r="I40" s="88">
        <v>20000</v>
      </c>
      <c r="J40" s="88">
        <v>20000</v>
      </c>
      <c r="K40" s="88">
        <f>51429.01+2611.78+21421.24+21218.9+4778.6+20000*2</f>
        <v>141459.53</v>
      </c>
      <c r="L40" s="85">
        <f>($B$1-F40)/(G40-F40)</f>
        <v>0.258483033932136</v>
      </c>
      <c r="M40" s="85">
        <f>K40/D40</f>
        <v>0.224432064096462</v>
      </c>
      <c r="N40" s="86">
        <f>L40-M40</f>
        <v>0.034050969835674</v>
      </c>
      <c r="O40" s="52" t="str">
        <f>IF(($B$1-F40)&lt;0,"尚未开工",IF(N40&gt;=0,"进度滞后","进度超前"))</f>
        <v>进度滞后</v>
      </c>
      <c r="P40" s="43"/>
      <c r="Q40" s="43"/>
      <c r="R40" s="43"/>
      <c r="S40" s="43"/>
    </row>
    <row r="41" spans="1:19">
      <c r="A41" s="52" t="s">
        <v>124</v>
      </c>
      <c r="B41" s="55" t="s">
        <v>125</v>
      </c>
      <c r="C41" s="46"/>
      <c r="D41" s="46"/>
      <c r="E41" s="46"/>
      <c r="F41" s="46"/>
      <c r="G41" s="46"/>
      <c r="H41" s="46"/>
      <c r="I41" s="46"/>
      <c r="J41" s="46"/>
      <c r="K41" s="46"/>
      <c r="L41" s="46"/>
      <c r="M41" s="46"/>
      <c r="N41" s="46"/>
      <c r="O41" s="65"/>
      <c r="P41" s="43"/>
      <c r="Q41" s="43"/>
      <c r="R41" s="43"/>
      <c r="S41" s="43"/>
    </row>
    <row r="42" spans="1:19">
      <c r="A42" s="52">
        <v>1</v>
      </c>
      <c r="B42" s="55" t="s">
        <v>126</v>
      </c>
      <c r="C42" s="46"/>
      <c r="D42" s="46"/>
      <c r="E42" s="46"/>
      <c r="F42" s="46"/>
      <c r="G42" s="46"/>
      <c r="H42" s="46"/>
      <c r="I42" s="46"/>
      <c r="J42" s="46"/>
      <c r="K42" s="46"/>
      <c r="L42" s="46"/>
      <c r="M42" s="46"/>
      <c r="N42" s="46"/>
      <c r="O42" s="65"/>
      <c r="P42" s="43"/>
      <c r="Q42" s="43"/>
      <c r="R42" s="43"/>
      <c r="S42" s="43"/>
    </row>
    <row r="43" spans="1:19">
      <c r="A43" s="52">
        <v>1.1</v>
      </c>
      <c r="B43" s="52" t="s">
        <v>127</v>
      </c>
      <c r="C43" s="71"/>
      <c r="D43" s="77">
        <v>109</v>
      </c>
      <c r="E43" s="52" t="s">
        <v>72</v>
      </c>
      <c r="F43" s="70">
        <v>43740</v>
      </c>
      <c r="G43" s="70">
        <v>43895</v>
      </c>
      <c r="H43" s="75">
        <f t="shared" si="14"/>
        <v>5.09588985250522</v>
      </c>
      <c r="I43" s="89"/>
      <c r="J43" s="89"/>
      <c r="K43" s="52"/>
      <c r="L43" s="85"/>
      <c r="M43" s="85"/>
      <c r="N43" s="86"/>
      <c r="O43" s="52" t="str">
        <f>IF(($B$1-F43)&lt;0,"尚未开工",IF(N43&gt;=0,"进度滞后","进度超前"))</f>
        <v>尚未开工</v>
      </c>
      <c r="P43" s="43"/>
      <c r="Q43" s="43"/>
      <c r="R43" s="43"/>
      <c r="S43" s="43"/>
    </row>
    <row r="44" spans="1:19">
      <c r="A44" s="52">
        <v>1.2</v>
      </c>
      <c r="B44" s="52" t="s">
        <v>128</v>
      </c>
      <c r="C44" s="71"/>
      <c r="D44" s="77">
        <v>30</v>
      </c>
      <c r="E44" s="52" t="s">
        <v>72</v>
      </c>
      <c r="F44" s="70">
        <v>43741</v>
      </c>
      <c r="G44" s="70">
        <v>44390</v>
      </c>
      <c r="H44" s="75">
        <f t="shared" si="14"/>
        <v>21.3369839630702</v>
      </c>
      <c r="I44" s="89"/>
      <c r="J44" s="89"/>
      <c r="K44" s="52"/>
      <c r="L44" s="85"/>
      <c r="M44" s="85"/>
      <c r="N44" s="86"/>
      <c r="O44" s="52" t="str">
        <f>IF(($B$1-F44)&lt;0,"尚未开工",IF(N44&gt;=0,"进度滞后","进度超前"))</f>
        <v>尚未开工</v>
      </c>
      <c r="P44" s="43"/>
      <c r="Q44" s="43"/>
      <c r="R44" s="43"/>
      <c r="S44" s="43"/>
    </row>
    <row r="45" ht="27" customHeight="1" spans="1:19">
      <c r="A45" s="52">
        <v>1.3</v>
      </c>
      <c r="B45" s="52" t="s">
        <v>129</v>
      </c>
      <c r="C45" s="71"/>
      <c r="D45" s="77">
        <v>5</v>
      </c>
      <c r="E45" s="52" t="s">
        <v>72</v>
      </c>
      <c r="F45" s="70">
        <v>43741</v>
      </c>
      <c r="G45" s="70">
        <v>44384</v>
      </c>
      <c r="H45" s="75">
        <f t="shared" si="14"/>
        <v>21.1397237107152</v>
      </c>
      <c r="I45" s="89"/>
      <c r="J45" s="89"/>
      <c r="K45" s="52"/>
      <c r="L45" s="85"/>
      <c r="M45" s="85"/>
      <c r="N45" s="86"/>
      <c r="O45" s="52" t="str">
        <f>IF(($B$1-F45)&lt;0,"尚未开工",IF(N45&gt;=0,"进度滞后","进度超前"))</f>
        <v>尚未开工</v>
      </c>
      <c r="P45" s="43"/>
      <c r="Q45" s="43"/>
      <c r="R45" s="43"/>
      <c r="S45" s="43"/>
    </row>
    <row r="46" spans="1:19">
      <c r="A46" s="52">
        <v>2</v>
      </c>
      <c r="B46" s="55" t="s">
        <v>130</v>
      </c>
      <c r="C46" s="46"/>
      <c r="D46" s="46"/>
      <c r="E46" s="46"/>
      <c r="F46" s="46"/>
      <c r="G46" s="46"/>
      <c r="H46" s="46"/>
      <c r="I46" s="46"/>
      <c r="J46" s="46"/>
      <c r="K46" s="46"/>
      <c r="L46" s="46"/>
      <c r="M46" s="46"/>
      <c r="N46" s="46"/>
      <c r="O46" s="65"/>
      <c r="P46" s="43"/>
      <c r="Q46" s="43"/>
      <c r="R46" s="43"/>
      <c r="S46" s="43"/>
    </row>
    <row r="47" spans="1:19">
      <c r="A47" s="52">
        <v>2.1</v>
      </c>
      <c r="B47" s="52" t="s">
        <v>131</v>
      </c>
      <c r="C47" s="71"/>
      <c r="D47" s="77">
        <v>52.15</v>
      </c>
      <c r="E47" s="52" t="s">
        <v>72</v>
      </c>
      <c r="F47" s="70">
        <v>44244</v>
      </c>
      <c r="G47" s="70">
        <v>44363</v>
      </c>
      <c r="H47" s="75">
        <f>(G47-F47)/30.41667</f>
        <v>3.91232833837498</v>
      </c>
      <c r="I47" s="89"/>
      <c r="J47" s="89"/>
      <c r="K47" s="52"/>
      <c r="L47" s="85"/>
      <c r="M47" s="85"/>
      <c r="N47" s="86"/>
      <c r="O47" s="52" t="str">
        <f>IF(($B$1-F47)&lt;0,"尚未开工",IF(N47&gt;=0,"进度滞后","进度超前"))</f>
        <v>尚未开工</v>
      </c>
      <c r="P47" s="43"/>
      <c r="Q47" s="43"/>
      <c r="R47" s="43"/>
      <c r="S47" s="43"/>
    </row>
    <row r="48" spans="1:19">
      <c r="A48" s="79" t="s">
        <v>132</v>
      </c>
      <c r="B48" s="79"/>
      <c r="C48" s="79"/>
      <c r="D48" s="79"/>
      <c r="E48" s="79"/>
      <c r="F48" s="79"/>
      <c r="G48" s="79"/>
      <c r="H48" s="79"/>
      <c r="I48" s="79"/>
      <c r="J48" s="79"/>
      <c r="K48" s="79"/>
      <c r="L48" s="79"/>
      <c r="M48" s="79"/>
      <c r="N48" s="79"/>
      <c r="O48" s="79"/>
      <c r="P48" s="43"/>
      <c r="Q48" s="43"/>
      <c r="R48" s="43"/>
      <c r="S48" s="43"/>
    </row>
    <row r="49" spans="1:19">
      <c r="A49" s="79"/>
      <c r="B49" s="79"/>
      <c r="C49" s="79"/>
      <c r="D49" s="79"/>
      <c r="E49" s="79"/>
      <c r="F49" s="79"/>
      <c r="G49" s="79"/>
      <c r="H49" s="79"/>
      <c r="I49" s="79"/>
      <c r="J49" s="79"/>
      <c r="K49" s="79"/>
      <c r="L49" s="79"/>
      <c r="M49" s="79"/>
      <c r="N49" s="79"/>
      <c r="O49" s="79"/>
      <c r="P49" s="43"/>
      <c r="Q49" s="43"/>
      <c r="R49" s="43"/>
      <c r="S49" s="43"/>
    </row>
    <row r="50" spans="1:19">
      <c r="A50" s="79"/>
      <c r="B50" s="79"/>
      <c r="C50" s="79"/>
      <c r="D50" s="79"/>
      <c r="E50" s="79"/>
      <c r="F50" s="79"/>
      <c r="G50" s="79"/>
      <c r="H50" s="79"/>
      <c r="I50" s="79"/>
      <c r="J50" s="79"/>
      <c r="K50" s="79"/>
      <c r="L50" s="79"/>
      <c r="M50" s="79"/>
      <c r="N50" s="79"/>
      <c r="O50" s="79"/>
      <c r="P50" s="43"/>
      <c r="Q50" s="43"/>
      <c r="R50" s="43"/>
      <c r="S50" s="43"/>
    </row>
    <row r="51" spans="1:19">
      <c r="A51" s="79"/>
      <c r="B51" s="79"/>
      <c r="C51" s="79"/>
      <c r="D51" s="79"/>
      <c r="E51" s="79"/>
      <c r="F51" s="79"/>
      <c r="G51" s="79"/>
      <c r="H51" s="79"/>
      <c r="I51" s="79"/>
      <c r="J51" s="79"/>
      <c r="K51" s="79"/>
      <c r="L51" s="79"/>
      <c r="M51" s="79"/>
      <c r="N51" s="79"/>
      <c r="O51" s="79"/>
      <c r="P51" s="43"/>
      <c r="Q51" s="43"/>
      <c r="R51" s="43"/>
      <c r="S51" s="43"/>
    </row>
    <row r="52" spans="1:19">
      <c r="A52" s="79"/>
      <c r="B52" s="79"/>
      <c r="C52" s="79"/>
      <c r="D52" s="79"/>
      <c r="E52" s="79"/>
      <c r="F52" s="79"/>
      <c r="G52" s="79"/>
      <c r="H52" s="79"/>
      <c r="I52" s="79"/>
      <c r="J52" s="79"/>
      <c r="K52" s="79"/>
      <c r="L52" s="79"/>
      <c r="M52" s="79"/>
      <c r="N52" s="79"/>
      <c r="O52" s="79"/>
      <c r="P52" s="43"/>
      <c r="Q52" s="43"/>
      <c r="R52" s="43"/>
      <c r="S52" s="43"/>
    </row>
    <row r="53" spans="1:19">
      <c r="A53" s="80" t="s">
        <v>48</v>
      </c>
      <c r="B53" s="80"/>
      <c r="C53" s="81" t="s">
        <v>49</v>
      </c>
      <c r="D53" s="82"/>
      <c r="E53" s="82"/>
      <c r="F53" s="42"/>
      <c r="G53" s="42"/>
      <c r="H53" s="83"/>
      <c r="I53" s="83"/>
      <c r="J53" s="83"/>
      <c r="K53" s="80" t="s">
        <v>12</v>
      </c>
      <c r="L53" s="80"/>
      <c r="M53" s="90" t="s">
        <v>13</v>
      </c>
      <c r="N53" s="90"/>
      <c r="O53" s="90"/>
      <c r="P53" s="43"/>
      <c r="Q53" s="43"/>
      <c r="R53" s="43"/>
      <c r="S53" s="43"/>
    </row>
  </sheetData>
  <mergeCells count="32">
    <mergeCell ref="D1:O1"/>
    <mergeCell ref="Q1:S1"/>
    <mergeCell ref="A2:B2"/>
    <mergeCell ref="B3:O3"/>
    <mergeCell ref="B7:O7"/>
    <mergeCell ref="B10:O10"/>
    <mergeCell ref="B13:O13"/>
    <mergeCell ref="B17:O17"/>
    <mergeCell ref="B18:O18"/>
    <mergeCell ref="B20:O20"/>
    <mergeCell ref="B22:O22"/>
    <mergeCell ref="B26:O26"/>
    <mergeCell ref="B31:O31"/>
    <mergeCell ref="B34:O34"/>
    <mergeCell ref="B39:O39"/>
    <mergeCell ref="B41:O41"/>
    <mergeCell ref="B42:O42"/>
    <mergeCell ref="B46:O46"/>
    <mergeCell ref="A53:B53"/>
    <mergeCell ref="D53:E53"/>
    <mergeCell ref="K53:L53"/>
    <mergeCell ref="M53:O53"/>
    <mergeCell ref="Q3:Q5"/>
    <mergeCell ref="Q6:Q7"/>
    <mergeCell ref="Q9:Q10"/>
    <mergeCell ref="R3:R5"/>
    <mergeCell ref="R6:R7"/>
    <mergeCell ref="S3:S5"/>
    <mergeCell ref="S6:S7"/>
    <mergeCell ref="R9:S10"/>
    <mergeCell ref="Q11:S12"/>
    <mergeCell ref="A48:O52"/>
  </mergeCells>
  <pageMargins left="0.699305555555556" right="0.699305555555556" top="0.75" bottom="0.75" header="0.3" footer="0.3"/>
  <pageSetup paperSize="9" orientation="portrait" horizontalDpi="2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BB49"/>
  <sheetViews>
    <sheetView zoomScale="85" zoomScaleNormal="85" workbookViewId="0">
      <pane xSplit="2" ySplit="1" topLeftCell="Q20" activePane="bottomRight" state="frozen"/>
      <selection/>
      <selection pane="topRight"/>
      <selection pane="bottomLeft"/>
      <selection pane="bottomRight" activeCell="AE16" sqref="AE16"/>
    </sheetView>
  </sheetViews>
  <sheetFormatPr defaultColWidth="9" defaultRowHeight="13.5"/>
  <cols>
    <col min="1" max="1" width="7" style="37" customWidth="1"/>
    <col min="2" max="2" width="20.625" customWidth="1"/>
    <col min="3" max="3" width="4.625" style="37" customWidth="1"/>
    <col min="4" max="101" width="4.625" customWidth="1"/>
  </cols>
  <sheetData>
    <row r="1" ht="18.75" spans="1:54">
      <c r="A1" s="38" t="s">
        <v>53</v>
      </c>
      <c r="B1" s="39"/>
      <c r="C1" s="40" t="s">
        <v>133</v>
      </c>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row>
    <row r="2" spans="1:54">
      <c r="A2" s="42"/>
      <c r="B2" s="43"/>
      <c r="C2" s="44" t="s">
        <v>134</v>
      </c>
      <c r="D2" s="44" t="s">
        <v>135</v>
      </c>
      <c r="E2" s="44" t="s">
        <v>136</v>
      </c>
      <c r="F2" s="44" t="s">
        <v>137</v>
      </c>
      <c r="G2" s="44" t="s">
        <v>138</v>
      </c>
      <c r="H2" s="44" t="s">
        <v>139</v>
      </c>
      <c r="I2" s="44" t="s">
        <v>140</v>
      </c>
      <c r="J2" s="44" t="s">
        <v>141</v>
      </c>
      <c r="K2" s="44" t="s">
        <v>142</v>
      </c>
      <c r="L2" s="44" t="s">
        <v>143</v>
      </c>
      <c r="M2" s="44" t="s">
        <v>144</v>
      </c>
      <c r="N2" s="44" t="s">
        <v>145</v>
      </c>
      <c r="O2" s="44" t="s">
        <v>146</v>
      </c>
      <c r="P2" s="44" t="s">
        <v>147</v>
      </c>
      <c r="Q2" s="44" t="s">
        <v>148</v>
      </c>
      <c r="R2" s="44" t="s">
        <v>149</v>
      </c>
      <c r="S2" s="44" t="s">
        <v>150</v>
      </c>
      <c r="T2" s="44" t="s">
        <v>151</v>
      </c>
      <c r="U2" s="44" t="s">
        <v>152</v>
      </c>
      <c r="V2" s="44" t="s">
        <v>153</v>
      </c>
      <c r="W2" s="44" t="s">
        <v>154</v>
      </c>
      <c r="X2" s="44" t="s">
        <v>155</v>
      </c>
      <c r="Y2" s="44" t="s">
        <v>156</v>
      </c>
      <c r="Z2" s="44" t="s">
        <v>157</v>
      </c>
      <c r="AA2" s="44" t="s">
        <v>158</v>
      </c>
      <c r="AB2" s="44" t="s">
        <v>159</v>
      </c>
      <c r="AC2" s="44" t="s">
        <v>160</v>
      </c>
      <c r="AD2" s="44" t="s">
        <v>161</v>
      </c>
      <c r="AE2" s="44" t="s">
        <v>162</v>
      </c>
      <c r="AF2" s="44" t="s">
        <v>163</v>
      </c>
      <c r="AG2" s="44" t="s">
        <v>164</v>
      </c>
      <c r="AH2" s="44" t="s">
        <v>165</v>
      </c>
      <c r="AI2" s="44" t="s">
        <v>166</v>
      </c>
      <c r="AJ2" s="44" t="s">
        <v>167</v>
      </c>
      <c r="AK2" s="44" t="s">
        <v>168</v>
      </c>
      <c r="AL2" s="44" t="s">
        <v>169</v>
      </c>
      <c r="AM2" s="44" t="s">
        <v>170</v>
      </c>
      <c r="AN2" s="44" t="s">
        <v>171</v>
      </c>
      <c r="AO2" s="44" t="s">
        <v>172</v>
      </c>
      <c r="AP2" s="44" t="s">
        <v>173</v>
      </c>
      <c r="AQ2" s="44" t="s">
        <v>174</v>
      </c>
      <c r="AR2" s="44" t="s">
        <v>175</v>
      </c>
      <c r="AS2" s="44" t="s">
        <v>176</v>
      </c>
      <c r="AT2" s="44" t="s">
        <v>177</v>
      </c>
      <c r="AU2" s="44" t="s">
        <v>178</v>
      </c>
      <c r="AV2" s="44" t="s">
        <v>179</v>
      </c>
      <c r="AW2" s="44" t="s">
        <v>180</v>
      </c>
      <c r="AX2" s="44" t="s">
        <v>181</v>
      </c>
      <c r="AY2" s="44" t="s">
        <v>182</v>
      </c>
      <c r="AZ2" s="44" t="s">
        <v>183</v>
      </c>
      <c r="BA2" s="44" t="s">
        <v>184</v>
      </c>
      <c r="BB2" s="44" t="s">
        <v>185</v>
      </c>
    </row>
    <row r="3" spans="1:54">
      <c r="A3" s="45" t="s">
        <v>69</v>
      </c>
      <c r="B3" s="46" t="s">
        <v>70</v>
      </c>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65"/>
    </row>
    <row r="4" spans="1:54">
      <c r="A4" s="45">
        <v>1</v>
      </c>
      <c r="B4" s="47" t="s">
        <v>71</v>
      </c>
      <c r="C4" s="48"/>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62"/>
      <c r="AG4" s="62"/>
      <c r="AH4" s="62"/>
      <c r="AI4" s="62"/>
      <c r="AJ4" s="62"/>
      <c r="AK4" s="62"/>
      <c r="AL4" s="62"/>
      <c r="AM4" s="62"/>
      <c r="AN4" s="62"/>
      <c r="AO4" s="62"/>
      <c r="AP4" s="62"/>
      <c r="AQ4" s="62"/>
      <c r="AR4" s="62"/>
      <c r="AS4" s="62"/>
      <c r="AT4" s="62"/>
      <c r="AU4" s="53"/>
      <c r="AV4" s="53"/>
      <c r="AW4" s="53"/>
      <c r="AX4" s="53"/>
      <c r="AY4" s="53"/>
      <c r="AZ4" s="53"/>
      <c r="BA4" s="53"/>
      <c r="BB4" s="53"/>
    </row>
    <row r="5" spans="1:54">
      <c r="A5" s="45">
        <v>2</v>
      </c>
      <c r="B5" s="47" t="s">
        <v>73</v>
      </c>
      <c r="C5" s="50"/>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3"/>
      <c r="AG5" s="53"/>
      <c r="AH5" s="53"/>
      <c r="AI5" s="53"/>
      <c r="AJ5" s="53"/>
      <c r="AK5" s="53"/>
      <c r="AL5" s="53"/>
      <c r="AM5" s="53"/>
      <c r="AN5" s="53"/>
      <c r="AO5" s="53"/>
      <c r="AP5" s="53"/>
      <c r="AQ5" s="53"/>
      <c r="AR5" s="53"/>
      <c r="AS5" s="53"/>
      <c r="AT5" s="53"/>
      <c r="AU5" s="64"/>
      <c r="AV5" s="64"/>
      <c r="AW5" s="64"/>
      <c r="AX5" s="64"/>
      <c r="AY5" s="64"/>
      <c r="AZ5" s="64"/>
      <c r="BA5" s="64"/>
      <c r="BB5" s="64"/>
    </row>
    <row r="6" spans="1:54">
      <c r="A6" s="45">
        <v>3</v>
      </c>
      <c r="B6" s="47" t="s">
        <v>74</v>
      </c>
      <c r="C6" s="52"/>
      <c r="D6" s="53"/>
      <c r="E6" s="53"/>
      <c r="F6" s="53"/>
      <c r="G6" s="53"/>
      <c r="H6" s="53"/>
      <c r="I6" s="53"/>
      <c r="J6" s="53"/>
      <c r="K6" s="53"/>
      <c r="L6" s="53"/>
      <c r="M6" s="53"/>
      <c r="N6" s="53"/>
      <c r="O6" s="53"/>
      <c r="P6" s="51"/>
      <c r="Q6" s="51"/>
      <c r="R6" s="51"/>
      <c r="S6" s="51"/>
      <c r="T6" s="51"/>
      <c r="U6" s="51"/>
      <c r="V6" s="51"/>
      <c r="W6" s="51"/>
      <c r="X6" s="51"/>
      <c r="Y6" s="51"/>
      <c r="Z6" s="51"/>
      <c r="AA6" s="51"/>
      <c r="AB6" s="51"/>
      <c r="AC6" s="51"/>
      <c r="AD6" s="51"/>
      <c r="AE6" s="51"/>
      <c r="AF6" s="53"/>
      <c r="AG6" s="53"/>
      <c r="AH6" s="53"/>
      <c r="AI6" s="53"/>
      <c r="AJ6" s="53"/>
      <c r="AK6" s="53"/>
      <c r="AL6" s="53"/>
      <c r="AM6" s="53"/>
      <c r="AN6" s="53"/>
      <c r="AO6" s="53"/>
      <c r="AP6" s="53"/>
      <c r="AQ6" s="53"/>
      <c r="AR6" s="53"/>
      <c r="AS6" s="53"/>
      <c r="AT6" s="53"/>
      <c r="AU6" s="53"/>
      <c r="AV6" s="53"/>
      <c r="AW6" s="53"/>
      <c r="AX6" s="53"/>
      <c r="AY6" s="53"/>
      <c r="AZ6" s="53"/>
      <c r="BA6" s="53"/>
      <c r="BB6" s="53"/>
    </row>
    <row r="7" spans="1:54">
      <c r="A7" s="45" t="s">
        <v>78</v>
      </c>
      <c r="B7" s="46" t="s">
        <v>79</v>
      </c>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65"/>
    </row>
    <row r="8" spans="1:54">
      <c r="A8" s="45">
        <v>1</v>
      </c>
      <c r="B8" s="47" t="s">
        <v>80</v>
      </c>
      <c r="C8" s="52"/>
      <c r="D8" s="53"/>
      <c r="E8" s="53"/>
      <c r="F8" s="53"/>
      <c r="G8" s="53"/>
      <c r="H8" s="53"/>
      <c r="I8" s="53"/>
      <c r="J8" s="53"/>
      <c r="K8" s="53"/>
      <c r="L8" s="53"/>
      <c r="M8" s="53"/>
      <c r="N8" s="53"/>
      <c r="O8" s="53"/>
      <c r="P8" s="51"/>
      <c r="Q8" s="51"/>
      <c r="R8" s="51"/>
      <c r="S8" s="51"/>
      <c r="T8" s="51"/>
      <c r="U8" s="51"/>
      <c r="V8" s="51"/>
      <c r="W8" s="51"/>
      <c r="X8" s="51"/>
      <c r="Y8" s="51"/>
      <c r="Z8" s="51"/>
      <c r="AA8" s="51"/>
      <c r="AB8" s="51"/>
      <c r="AC8" s="51"/>
      <c r="AD8" s="51"/>
      <c r="AE8" s="51"/>
      <c r="AF8" s="53"/>
      <c r="AG8" s="53"/>
      <c r="AH8" s="53"/>
      <c r="AI8" s="53"/>
      <c r="AJ8" s="53"/>
      <c r="AK8" s="53"/>
      <c r="AL8" s="53"/>
      <c r="AM8" s="53"/>
      <c r="AN8" s="53"/>
      <c r="AO8" s="53"/>
      <c r="AP8" s="53"/>
      <c r="AQ8" s="53"/>
      <c r="AR8" s="53"/>
      <c r="AS8" s="53"/>
      <c r="AT8" s="53"/>
      <c r="AU8" s="53"/>
      <c r="AV8" s="53"/>
      <c r="AW8" s="53"/>
      <c r="AX8" s="53"/>
      <c r="AY8" s="53"/>
      <c r="AZ8" s="53"/>
      <c r="BA8" s="53"/>
      <c r="BB8" s="53"/>
    </row>
    <row r="9" spans="1:54">
      <c r="A9" s="45">
        <v>2</v>
      </c>
      <c r="B9" s="47" t="s">
        <v>82</v>
      </c>
      <c r="C9" s="52"/>
      <c r="D9" s="53"/>
      <c r="E9" s="53"/>
      <c r="F9" s="53"/>
      <c r="G9" s="53"/>
      <c r="H9" s="53"/>
      <c r="I9" s="53"/>
      <c r="J9" s="53"/>
      <c r="K9" s="53"/>
      <c r="L9" s="53"/>
      <c r="M9" s="53"/>
      <c r="N9" s="53"/>
      <c r="O9" s="53"/>
      <c r="P9" s="51"/>
      <c r="Q9" s="51"/>
      <c r="R9" s="51"/>
      <c r="S9" s="51"/>
      <c r="T9" s="51"/>
      <c r="U9" s="51"/>
      <c r="V9" s="51"/>
      <c r="W9" s="51"/>
      <c r="X9" s="51"/>
      <c r="Y9" s="51"/>
      <c r="Z9" s="51"/>
      <c r="AA9" s="51"/>
      <c r="AB9" s="51"/>
      <c r="AC9" s="51"/>
      <c r="AD9" s="51"/>
      <c r="AE9" s="51"/>
      <c r="AF9" s="53"/>
      <c r="AG9" s="53"/>
      <c r="AH9" s="53"/>
      <c r="AI9" s="53"/>
      <c r="AJ9" s="53"/>
      <c r="AK9" s="53"/>
      <c r="AL9" s="53"/>
      <c r="AM9" s="53"/>
      <c r="AN9" s="53"/>
      <c r="AO9" s="53"/>
      <c r="AP9" s="53"/>
      <c r="AQ9" s="53"/>
      <c r="AR9" s="53"/>
      <c r="AS9" s="53"/>
      <c r="AT9" s="53"/>
      <c r="AU9" s="53"/>
      <c r="AV9" s="53"/>
      <c r="AW9" s="53"/>
      <c r="AX9" s="53"/>
      <c r="AY9" s="53"/>
      <c r="AZ9" s="53"/>
      <c r="BA9" s="53"/>
      <c r="BB9" s="53"/>
    </row>
    <row r="10" spans="1:54">
      <c r="A10" s="45" t="s">
        <v>84</v>
      </c>
      <c r="B10" s="46" t="s">
        <v>85</v>
      </c>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65"/>
    </row>
    <row r="11" spans="1:54">
      <c r="A11" s="45">
        <v>1</v>
      </c>
      <c r="B11" s="47" t="s">
        <v>86</v>
      </c>
      <c r="C11" s="52"/>
      <c r="D11" s="53"/>
      <c r="E11" s="53"/>
      <c r="F11" s="53"/>
      <c r="G11" s="53"/>
      <c r="H11" s="53"/>
      <c r="I11" s="53"/>
      <c r="J11" s="53"/>
      <c r="K11" s="53"/>
      <c r="L11" s="53"/>
      <c r="M11" s="53"/>
      <c r="N11" s="53"/>
      <c r="O11" s="53"/>
      <c r="P11" s="51"/>
      <c r="Q11" s="51"/>
      <c r="R11" s="51"/>
      <c r="S11" s="51"/>
      <c r="T11" s="51"/>
      <c r="U11" s="51"/>
      <c r="V11" s="51"/>
      <c r="W11" s="51"/>
      <c r="X11" s="51"/>
      <c r="Y11" s="51"/>
      <c r="Z11" s="51"/>
      <c r="AA11" s="51"/>
      <c r="AB11" s="51"/>
      <c r="AC11" s="51"/>
      <c r="AD11" s="51"/>
      <c r="AE11" s="51"/>
      <c r="AF11" s="53"/>
      <c r="AG11" s="53"/>
      <c r="AH11" s="53"/>
      <c r="AI11" s="53"/>
      <c r="AJ11" s="53"/>
      <c r="AK11" s="53"/>
      <c r="AL11" s="53"/>
      <c r="AM11" s="53"/>
      <c r="AN11" s="53"/>
      <c r="AO11" s="53"/>
      <c r="AP11" s="53"/>
      <c r="AQ11" s="53"/>
      <c r="AR11" s="53"/>
      <c r="AS11" s="53"/>
      <c r="AT11" s="53"/>
      <c r="AU11" s="53"/>
      <c r="AV11" s="53"/>
      <c r="AW11" s="53"/>
      <c r="AX11" s="53"/>
      <c r="AY11" s="53"/>
      <c r="AZ11" s="53"/>
      <c r="BA11" s="53"/>
      <c r="BB11" s="53"/>
    </row>
    <row r="12" spans="1:54">
      <c r="A12" s="45">
        <v>2</v>
      </c>
      <c r="B12" s="47" t="s">
        <v>88</v>
      </c>
      <c r="C12" s="52"/>
      <c r="D12" s="53"/>
      <c r="E12" s="53"/>
      <c r="F12" s="53"/>
      <c r="G12" s="53"/>
      <c r="H12" s="53"/>
      <c r="I12" s="53"/>
      <c r="J12" s="53"/>
      <c r="K12" s="53"/>
      <c r="L12" s="53"/>
      <c r="M12" s="53"/>
      <c r="N12" s="53"/>
      <c r="O12" s="53"/>
      <c r="P12" s="51"/>
      <c r="Q12" s="51"/>
      <c r="R12" s="51"/>
      <c r="S12" s="51"/>
      <c r="T12" s="51"/>
      <c r="U12" s="51"/>
      <c r="V12" s="51"/>
      <c r="W12" s="51"/>
      <c r="X12" s="51"/>
      <c r="Y12" s="51"/>
      <c r="Z12" s="51"/>
      <c r="AA12" s="51"/>
      <c r="AB12" s="51"/>
      <c r="AC12" s="51"/>
      <c r="AD12" s="51"/>
      <c r="AE12" s="51"/>
      <c r="AF12" s="53"/>
      <c r="AG12" s="53"/>
      <c r="AH12" s="53"/>
      <c r="AI12" s="53"/>
      <c r="AJ12" s="53"/>
      <c r="AK12" s="53"/>
      <c r="AL12" s="53"/>
      <c r="AM12" s="53"/>
      <c r="AN12" s="53"/>
      <c r="AO12" s="53"/>
      <c r="AP12" s="53"/>
      <c r="AQ12" s="53"/>
      <c r="AR12" s="53"/>
      <c r="AS12" s="53"/>
      <c r="AT12" s="53"/>
      <c r="AU12" s="53"/>
      <c r="AV12" s="53"/>
      <c r="AW12" s="53"/>
      <c r="AX12" s="53"/>
      <c r="AY12" s="53"/>
      <c r="AZ12" s="53"/>
      <c r="BA12" s="53"/>
      <c r="BB12" s="53"/>
    </row>
    <row r="13" spans="1:54">
      <c r="A13" s="52" t="s">
        <v>89</v>
      </c>
      <c r="B13" s="46" t="s">
        <v>90</v>
      </c>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65"/>
    </row>
    <row r="14" spans="1:54">
      <c r="A14" s="52">
        <v>1</v>
      </c>
      <c r="B14" s="52" t="s">
        <v>91</v>
      </c>
      <c r="C14" s="53"/>
      <c r="D14" s="53"/>
      <c r="E14" s="53"/>
      <c r="F14" s="53"/>
      <c r="G14" s="53"/>
      <c r="H14" s="53"/>
      <c r="I14" s="53"/>
      <c r="J14" s="53"/>
      <c r="K14" s="53"/>
      <c r="L14" s="53"/>
      <c r="M14" s="53"/>
      <c r="N14" s="53"/>
      <c r="O14" s="53"/>
      <c r="P14" s="54"/>
      <c r="Q14" s="54"/>
      <c r="R14" s="54"/>
      <c r="S14" s="54"/>
      <c r="T14" s="54"/>
      <c r="U14" s="54"/>
      <c r="V14" s="54"/>
      <c r="W14" s="54"/>
      <c r="X14" s="54"/>
      <c r="Y14" s="54"/>
      <c r="Z14" s="54"/>
      <c r="AA14" s="54"/>
      <c r="AB14" s="54"/>
      <c r="AC14" s="54"/>
      <c r="AD14" s="54"/>
      <c r="AE14" s="54"/>
      <c r="AF14" s="53"/>
      <c r="AG14" s="53"/>
      <c r="AH14" s="53"/>
      <c r="AI14" s="53"/>
      <c r="AJ14" s="53"/>
      <c r="AK14" s="53"/>
      <c r="AL14" s="53"/>
      <c r="AM14" s="53"/>
      <c r="AN14" s="53"/>
      <c r="AO14" s="53"/>
      <c r="AP14" s="53"/>
      <c r="AQ14" s="53"/>
      <c r="AR14" s="53"/>
      <c r="AS14" s="53"/>
      <c r="AT14" s="53"/>
      <c r="AU14" s="53"/>
      <c r="AV14" s="53"/>
      <c r="AW14" s="53"/>
      <c r="AX14" s="53"/>
      <c r="AY14" s="53"/>
      <c r="AZ14" s="53"/>
      <c r="BA14" s="53"/>
      <c r="BB14" s="53"/>
    </row>
    <row r="15" spans="1:54">
      <c r="A15" s="52">
        <v>2</v>
      </c>
      <c r="B15" s="52" t="s">
        <v>92</v>
      </c>
      <c r="C15" s="52"/>
      <c r="D15" s="53"/>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3"/>
      <c r="AG15" s="53"/>
      <c r="AH15" s="53"/>
      <c r="AI15" s="53"/>
      <c r="AJ15" s="53"/>
      <c r="AK15" s="53"/>
      <c r="AL15" s="53"/>
      <c r="AM15" s="53"/>
      <c r="AN15" s="53"/>
      <c r="AO15" s="53"/>
      <c r="AP15" s="53"/>
      <c r="AQ15" s="53"/>
      <c r="AR15" s="53"/>
      <c r="AS15" s="53"/>
      <c r="AT15" s="53"/>
      <c r="AU15" s="53"/>
      <c r="AV15" s="53"/>
      <c r="AW15" s="53"/>
      <c r="AX15" s="53"/>
      <c r="AY15" s="53"/>
      <c r="AZ15" s="53"/>
      <c r="BA15" s="53"/>
      <c r="BB15" s="53"/>
    </row>
    <row r="16" spans="1:54">
      <c r="A16" s="52">
        <v>3</v>
      </c>
      <c r="B16" s="52" t="s">
        <v>93</v>
      </c>
      <c r="C16" s="52"/>
      <c r="D16" s="53"/>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3"/>
      <c r="AG16" s="53"/>
      <c r="AH16" s="53"/>
      <c r="AI16" s="53"/>
      <c r="AJ16" s="53"/>
      <c r="AK16" s="53"/>
      <c r="AL16" s="53"/>
      <c r="AM16" s="53"/>
      <c r="AN16" s="53"/>
      <c r="AO16" s="53"/>
      <c r="AP16" s="53"/>
      <c r="AQ16" s="53"/>
      <c r="AR16" s="53"/>
      <c r="AS16" s="53"/>
      <c r="AT16" s="53"/>
      <c r="AU16" s="53"/>
      <c r="AV16" s="53"/>
      <c r="AW16" s="53"/>
      <c r="AX16" s="53"/>
      <c r="AY16" s="53"/>
      <c r="AZ16" s="53"/>
      <c r="BA16" s="53"/>
      <c r="BB16" s="53"/>
    </row>
    <row r="17" spans="1:54">
      <c r="A17" s="52" t="s">
        <v>94</v>
      </c>
      <c r="B17" s="55" t="s">
        <v>95</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65"/>
    </row>
    <row r="18" spans="1:54">
      <c r="A18" s="52">
        <v>1</v>
      </c>
      <c r="B18" s="55" t="s">
        <v>186</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65"/>
    </row>
    <row r="19" spans="1:54">
      <c r="A19" s="52">
        <v>1.1</v>
      </c>
      <c r="B19" s="52" t="s">
        <v>97</v>
      </c>
      <c r="C19" s="56"/>
      <c r="D19" s="56"/>
      <c r="E19" s="56"/>
      <c r="F19" s="56"/>
      <c r="G19" s="56"/>
      <c r="H19" s="51"/>
      <c r="I19" s="56"/>
      <c r="J19" s="51"/>
      <c r="K19" s="56"/>
      <c r="L19" s="56"/>
      <c r="M19" s="51"/>
      <c r="N19" s="51"/>
      <c r="O19" s="56"/>
      <c r="P19" s="51"/>
      <c r="Q19" s="56"/>
      <c r="R19" s="56"/>
      <c r="S19" s="56"/>
      <c r="T19" s="56"/>
      <c r="U19" s="56"/>
      <c r="V19" s="51"/>
      <c r="W19" s="56"/>
      <c r="X19" s="51"/>
      <c r="Y19" s="56"/>
      <c r="Z19" s="51"/>
      <c r="AA19" s="51"/>
      <c r="AB19" s="51"/>
      <c r="AC19" s="51"/>
      <c r="AD19" s="56"/>
      <c r="AE19" s="51"/>
      <c r="AF19" s="53"/>
      <c r="AG19" s="53"/>
      <c r="AH19" s="53"/>
      <c r="AI19" s="53"/>
      <c r="AJ19" s="53"/>
      <c r="AK19" s="53"/>
      <c r="AL19" s="53"/>
      <c r="AM19" s="53"/>
      <c r="AN19" s="53"/>
      <c r="AO19" s="53"/>
      <c r="AP19" s="53"/>
      <c r="AQ19" s="53"/>
      <c r="AR19" s="53"/>
      <c r="AS19" s="53"/>
      <c r="AT19" s="53"/>
      <c r="AU19" s="53"/>
      <c r="AV19" s="53"/>
      <c r="AW19" s="53"/>
      <c r="AX19" s="53"/>
      <c r="AY19" s="53"/>
      <c r="AZ19" s="53"/>
      <c r="BA19" s="53"/>
      <c r="BB19" s="53"/>
    </row>
    <row r="20" spans="1:54">
      <c r="A20" s="52">
        <v>2</v>
      </c>
      <c r="B20" s="55" t="s">
        <v>187</v>
      </c>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65"/>
    </row>
    <row r="21" spans="1:54">
      <c r="A21" s="52">
        <v>2.1</v>
      </c>
      <c r="B21" s="52" t="s">
        <v>100</v>
      </c>
      <c r="C21" s="50"/>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3"/>
      <c r="AG21" s="53"/>
      <c r="AH21" s="53"/>
      <c r="AI21" s="53"/>
      <c r="AJ21" s="53"/>
      <c r="AK21" s="53"/>
      <c r="AL21" s="53"/>
      <c r="AM21" s="53"/>
      <c r="AN21" s="53"/>
      <c r="AO21" s="53"/>
      <c r="AP21" s="53"/>
      <c r="AQ21" s="53"/>
      <c r="AR21" s="53"/>
      <c r="AS21" s="53"/>
      <c r="AT21" s="53"/>
      <c r="AU21" s="53"/>
      <c r="AV21" s="53"/>
      <c r="AW21" s="53"/>
      <c r="AX21" s="53"/>
      <c r="AY21" s="53"/>
      <c r="AZ21" s="53"/>
      <c r="BA21" s="53"/>
      <c r="BB21" s="53"/>
    </row>
    <row r="22" spans="1:54">
      <c r="A22" s="52">
        <v>3</v>
      </c>
      <c r="B22" s="55" t="s">
        <v>188</v>
      </c>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65"/>
    </row>
    <row r="23" spans="1:54">
      <c r="A23" s="52">
        <v>3.1</v>
      </c>
      <c r="B23" s="52" t="s">
        <v>102</v>
      </c>
      <c r="C23" s="50"/>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3"/>
      <c r="AG23" s="53"/>
      <c r="AH23" s="53"/>
      <c r="AI23" s="53"/>
      <c r="AJ23" s="53"/>
      <c r="AK23" s="53"/>
      <c r="AL23" s="53"/>
      <c r="AM23" s="53"/>
      <c r="AN23" s="53"/>
      <c r="AO23" s="53"/>
      <c r="AP23" s="53"/>
      <c r="AQ23" s="53"/>
      <c r="AR23" s="53"/>
      <c r="AS23" s="53"/>
      <c r="AT23" s="53"/>
      <c r="AU23" s="53"/>
      <c r="AV23" s="53"/>
      <c r="AW23" s="53"/>
      <c r="AX23" s="53"/>
      <c r="AY23" s="53"/>
      <c r="AZ23" s="53"/>
      <c r="BA23" s="53"/>
      <c r="BB23" s="53"/>
    </row>
    <row r="24" spans="1:54">
      <c r="A24" s="52">
        <v>3.2</v>
      </c>
      <c r="B24" s="52" t="s">
        <v>104</v>
      </c>
      <c r="C24" s="50"/>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3"/>
      <c r="AG24" s="53"/>
      <c r="AH24" s="53"/>
      <c r="AI24" s="53"/>
      <c r="AJ24" s="53"/>
      <c r="AK24" s="53"/>
      <c r="AL24" s="53"/>
      <c r="AM24" s="53"/>
      <c r="AN24" s="53"/>
      <c r="AO24" s="53"/>
      <c r="AP24" s="53"/>
      <c r="AQ24" s="53"/>
      <c r="AR24" s="53"/>
      <c r="AS24" s="53"/>
      <c r="AT24" s="53"/>
      <c r="AU24" s="53"/>
      <c r="AV24" s="53"/>
      <c r="AW24" s="53"/>
      <c r="AX24" s="53"/>
      <c r="AY24" s="53"/>
      <c r="AZ24" s="53"/>
      <c r="BA24" s="53"/>
      <c r="BB24" s="53"/>
    </row>
    <row r="25" spans="1:54">
      <c r="A25" s="52">
        <v>3.3</v>
      </c>
      <c r="B25" s="52" t="s">
        <v>105</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3"/>
      <c r="AD25" s="52"/>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row>
    <row r="26" spans="1:54">
      <c r="A26" s="52">
        <v>4</v>
      </c>
      <c r="B26" s="55" t="s">
        <v>189</v>
      </c>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65"/>
    </row>
    <row r="27" spans="1:54">
      <c r="A27" s="52">
        <v>4.1</v>
      </c>
      <c r="B27" s="52" t="s">
        <v>107</v>
      </c>
      <c r="C27" s="52"/>
      <c r="D27" s="53"/>
      <c r="E27" s="53"/>
      <c r="F27" s="53"/>
      <c r="G27" s="53"/>
      <c r="H27" s="53"/>
      <c r="I27" s="53"/>
      <c r="J27" s="53"/>
      <c r="K27" s="53"/>
      <c r="L27" s="53"/>
      <c r="M27" s="53"/>
      <c r="N27" s="53"/>
      <c r="O27" s="53"/>
      <c r="P27" s="53"/>
      <c r="Q27" s="53"/>
      <c r="R27" s="53"/>
      <c r="S27" s="53"/>
      <c r="T27" s="53"/>
      <c r="U27" s="53"/>
      <c r="V27" s="53"/>
      <c r="W27" s="61"/>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row>
    <row r="28" spans="1:54">
      <c r="A28" s="52">
        <v>4.2</v>
      </c>
      <c r="B28" s="52" t="s">
        <v>109</v>
      </c>
      <c r="C28" s="52"/>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row>
    <row r="29" spans="1:54">
      <c r="A29" s="52">
        <v>4.3</v>
      </c>
      <c r="B29" s="52" t="s">
        <v>110</v>
      </c>
      <c r="C29" s="52"/>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row>
    <row r="30" spans="1:54">
      <c r="A30" s="52">
        <v>4.4</v>
      </c>
      <c r="B30" s="52" t="s">
        <v>111</v>
      </c>
      <c r="C30" s="50"/>
      <c r="D30" s="51"/>
      <c r="E30" s="51"/>
      <c r="F30" s="51"/>
      <c r="G30" s="51"/>
      <c r="H30" s="51"/>
      <c r="I30" s="51"/>
      <c r="J30" s="51"/>
      <c r="K30" s="51"/>
      <c r="L30" s="51"/>
      <c r="M30" s="51"/>
      <c r="N30" s="51"/>
      <c r="O30" s="51"/>
      <c r="P30" s="51"/>
      <c r="Q30" s="51"/>
      <c r="R30" s="51"/>
      <c r="S30" s="51"/>
      <c r="T30" s="51"/>
      <c r="U30" s="51"/>
      <c r="V30" s="53"/>
      <c r="W30" s="61"/>
      <c r="X30" s="53"/>
      <c r="Y30" s="53"/>
      <c r="Z30" s="53"/>
      <c r="AA30" s="53"/>
      <c r="AB30" s="51"/>
      <c r="AC30" s="51"/>
      <c r="AD30" s="51"/>
      <c r="AE30" s="51"/>
      <c r="AF30" s="53"/>
      <c r="AG30" s="53"/>
      <c r="AH30" s="53"/>
      <c r="AI30" s="53"/>
      <c r="AJ30" s="53"/>
      <c r="AK30" s="53"/>
      <c r="AL30" s="53"/>
      <c r="AM30" s="53"/>
      <c r="AN30" s="53"/>
      <c r="AO30" s="53"/>
      <c r="AP30" s="53"/>
      <c r="AQ30" s="53"/>
      <c r="AR30" s="53"/>
      <c r="AS30" s="53"/>
      <c r="AT30" s="53"/>
      <c r="AU30" s="53"/>
      <c r="AV30" s="53"/>
      <c r="AW30" s="53"/>
      <c r="AX30" s="53"/>
      <c r="AY30" s="53"/>
      <c r="AZ30" s="53"/>
      <c r="BA30" s="53"/>
      <c r="BB30" s="53"/>
    </row>
    <row r="31" spans="1:54">
      <c r="A31" s="52">
        <v>5</v>
      </c>
      <c r="B31" s="55" t="s">
        <v>190</v>
      </c>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65"/>
    </row>
    <row r="32" spans="1:54">
      <c r="A32" s="52">
        <v>5.1</v>
      </c>
      <c r="B32" s="57" t="s">
        <v>113</v>
      </c>
      <c r="C32" s="50"/>
      <c r="D32" s="51"/>
      <c r="E32" s="51"/>
      <c r="F32" s="51"/>
      <c r="G32" s="51"/>
      <c r="H32" s="51"/>
      <c r="I32" s="51"/>
      <c r="J32" s="51"/>
      <c r="K32" s="51"/>
      <c r="L32" s="51"/>
      <c r="M32" s="51"/>
      <c r="N32" s="51"/>
      <c r="O32" s="51"/>
      <c r="P32" s="51"/>
      <c r="Q32" s="51"/>
      <c r="R32" s="51"/>
      <c r="S32" s="51"/>
      <c r="T32" s="51"/>
      <c r="U32" s="51"/>
      <c r="V32" s="53"/>
      <c r="W32" s="61"/>
      <c r="X32" s="53"/>
      <c r="Y32" s="53"/>
      <c r="Z32" s="53"/>
      <c r="AA32" s="53"/>
      <c r="AB32" s="51"/>
      <c r="AC32" s="51"/>
      <c r="AD32" s="51"/>
      <c r="AE32" s="51"/>
      <c r="AF32" s="53"/>
      <c r="AG32" s="53"/>
      <c r="AH32" s="53"/>
      <c r="AI32" s="53"/>
      <c r="AJ32" s="53"/>
      <c r="AK32" s="53"/>
      <c r="AL32" s="53"/>
      <c r="AM32" s="53"/>
      <c r="AN32" s="53"/>
      <c r="AO32" s="53"/>
      <c r="AP32" s="53"/>
      <c r="AQ32" s="53"/>
      <c r="AR32" s="53"/>
      <c r="AS32" s="53"/>
      <c r="AT32" s="53"/>
      <c r="AU32" s="53"/>
      <c r="AV32" s="53"/>
      <c r="AW32" s="53"/>
      <c r="AX32" s="53"/>
      <c r="AY32" s="53"/>
      <c r="AZ32" s="53"/>
      <c r="BA32" s="53"/>
      <c r="BB32" s="53"/>
    </row>
    <row r="33" spans="1:54">
      <c r="A33" s="52">
        <v>5.2</v>
      </c>
      <c r="B33" s="52" t="s">
        <v>114</v>
      </c>
      <c r="C33" s="50"/>
      <c r="D33" s="51"/>
      <c r="E33" s="51"/>
      <c r="F33" s="51"/>
      <c r="G33" s="51"/>
      <c r="H33" s="51"/>
      <c r="I33" s="51"/>
      <c r="J33" s="51"/>
      <c r="K33" s="51"/>
      <c r="L33" s="51"/>
      <c r="M33" s="51"/>
      <c r="N33" s="51"/>
      <c r="O33" s="51"/>
      <c r="P33" s="51"/>
      <c r="Q33" s="51"/>
      <c r="R33" s="51"/>
      <c r="S33" s="51"/>
      <c r="T33" s="51"/>
      <c r="U33" s="51"/>
      <c r="V33" s="53"/>
      <c r="W33" s="61"/>
      <c r="X33" s="53"/>
      <c r="Y33" s="53"/>
      <c r="Z33" s="53"/>
      <c r="AA33" s="53"/>
      <c r="AB33" s="51"/>
      <c r="AC33" s="51"/>
      <c r="AD33" s="51"/>
      <c r="AE33" s="51"/>
      <c r="AF33" s="53"/>
      <c r="AG33" s="53"/>
      <c r="AH33" s="53"/>
      <c r="AI33" s="53"/>
      <c r="AJ33" s="53"/>
      <c r="AK33" s="53"/>
      <c r="AL33" s="53"/>
      <c r="AM33" s="53"/>
      <c r="AN33" s="53"/>
      <c r="AO33" s="53"/>
      <c r="AP33" s="53"/>
      <c r="AQ33" s="53"/>
      <c r="AR33" s="53"/>
      <c r="AS33" s="53"/>
      <c r="AT33" s="53"/>
      <c r="AU33" s="53"/>
      <c r="AV33" s="53"/>
      <c r="AW33" s="53"/>
      <c r="AX33" s="53"/>
      <c r="AY33" s="53"/>
      <c r="AZ33" s="53"/>
      <c r="BA33" s="53"/>
      <c r="BB33" s="53"/>
    </row>
    <row r="34" spans="1:54">
      <c r="A34" s="52" t="s">
        <v>115</v>
      </c>
      <c r="B34" s="55" t="s">
        <v>116</v>
      </c>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65"/>
    </row>
    <row r="35" spans="1:54">
      <c r="A35" s="52">
        <v>1</v>
      </c>
      <c r="B35" s="52" t="s">
        <v>117</v>
      </c>
      <c r="C35" s="50"/>
      <c r="D35" s="51"/>
      <c r="E35" s="51"/>
      <c r="F35" s="51"/>
      <c r="G35" s="51"/>
      <c r="H35" s="51"/>
      <c r="I35" s="51"/>
      <c r="J35" s="51"/>
      <c r="K35" s="51"/>
      <c r="L35" s="51"/>
      <c r="M35" s="51"/>
      <c r="N35" s="51"/>
      <c r="O35" s="51"/>
      <c r="P35" s="51"/>
      <c r="Q35" s="51"/>
      <c r="R35" s="51"/>
      <c r="S35" s="51"/>
      <c r="T35" s="51"/>
      <c r="U35" s="51"/>
      <c r="V35" s="53"/>
      <c r="W35" s="61"/>
      <c r="X35" s="53"/>
      <c r="Y35" s="53"/>
      <c r="Z35" s="53"/>
      <c r="AA35" s="53"/>
      <c r="AB35" s="51"/>
      <c r="AC35" s="51"/>
      <c r="AD35" s="51"/>
      <c r="AE35" s="51"/>
      <c r="AF35" s="53"/>
      <c r="AG35" s="53"/>
      <c r="AH35" s="53"/>
      <c r="AI35" s="53"/>
      <c r="AJ35" s="53"/>
      <c r="AK35" s="53"/>
      <c r="AL35" s="53"/>
      <c r="AM35" s="53"/>
      <c r="AN35" s="53"/>
      <c r="AO35" s="53"/>
      <c r="AP35" s="53"/>
      <c r="AQ35" s="53"/>
      <c r="AR35" s="53"/>
      <c r="AS35" s="53"/>
      <c r="AT35" s="53"/>
      <c r="AU35" s="53"/>
      <c r="AV35" s="53"/>
      <c r="AW35" s="53"/>
      <c r="AX35" s="53"/>
      <c r="AY35" s="53"/>
      <c r="AZ35" s="53"/>
      <c r="BA35" s="53"/>
      <c r="BB35" s="53"/>
    </row>
    <row r="36" spans="1:54">
      <c r="A36" s="52">
        <v>2</v>
      </c>
      <c r="B36" s="52" t="s">
        <v>118</v>
      </c>
      <c r="C36" s="50"/>
      <c r="D36" s="51"/>
      <c r="E36" s="51"/>
      <c r="F36" s="51"/>
      <c r="G36" s="51"/>
      <c r="H36" s="51"/>
      <c r="I36" s="51"/>
      <c r="J36" s="51"/>
      <c r="K36" s="51"/>
      <c r="L36" s="51"/>
      <c r="M36" s="51"/>
      <c r="N36" s="51"/>
      <c r="O36" s="51"/>
      <c r="P36" s="51"/>
      <c r="Q36" s="51"/>
      <c r="R36" s="51"/>
      <c r="S36" s="51"/>
      <c r="T36" s="51"/>
      <c r="U36" s="51"/>
      <c r="V36" s="53"/>
      <c r="W36" s="61"/>
      <c r="X36" s="53"/>
      <c r="Y36" s="53"/>
      <c r="Z36" s="53"/>
      <c r="AA36" s="53"/>
      <c r="AB36" s="51"/>
      <c r="AC36" s="51"/>
      <c r="AD36" s="51"/>
      <c r="AE36" s="51"/>
      <c r="AF36" s="53"/>
      <c r="AG36" s="53"/>
      <c r="AH36" s="53"/>
      <c r="AI36" s="53"/>
      <c r="AJ36" s="53"/>
      <c r="AK36" s="53"/>
      <c r="AL36" s="53"/>
      <c r="AM36" s="53"/>
      <c r="AN36" s="53"/>
      <c r="AO36" s="53"/>
      <c r="AP36" s="53"/>
      <c r="AQ36" s="53"/>
      <c r="AR36" s="53"/>
      <c r="AS36" s="53"/>
      <c r="AT36" s="53"/>
      <c r="AU36" s="53"/>
      <c r="AV36" s="53"/>
      <c r="AW36" s="53"/>
      <c r="AX36" s="53"/>
      <c r="AY36" s="53"/>
      <c r="AZ36" s="53"/>
      <c r="BA36" s="53"/>
      <c r="BB36" s="53"/>
    </row>
    <row r="37" spans="1:54">
      <c r="A37" s="52">
        <v>3</v>
      </c>
      <c r="B37" s="52" t="s">
        <v>119</v>
      </c>
      <c r="C37" s="50"/>
      <c r="D37" s="51"/>
      <c r="E37" s="51"/>
      <c r="F37" s="51"/>
      <c r="G37" s="51"/>
      <c r="H37" s="51"/>
      <c r="I37" s="51"/>
      <c r="J37" s="51"/>
      <c r="K37" s="51"/>
      <c r="L37" s="51"/>
      <c r="M37" s="51"/>
      <c r="N37" s="51"/>
      <c r="O37" s="51"/>
      <c r="P37" s="51"/>
      <c r="Q37" s="51"/>
      <c r="R37" s="51"/>
      <c r="S37" s="51"/>
      <c r="T37" s="51"/>
      <c r="U37" s="51"/>
      <c r="V37" s="53"/>
      <c r="W37" s="61"/>
      <c r="X37" s="53"/>
      <c r="Y37" s="53"/>
      <c r="Z37" s="53"/>
      <c r="AA37" s="53"/>
      <c r="AB37" s="51"/>
      <c r="AC37" s="51"/>
      <c r="AD37" s="51"/>
      <c r="AE37" s="51"/>
      <c r="AF37" s="53"/>
      <c r="AG37" s="53"/>
      <c r="AH37" s="53"/>
      <c r="AI37" s="53"/>
      <c r="AJ37" s="53"/>
      <c r="AK37" s="53"/>
      <c r="AL37" s="53"/>
      <c r="AM37" s="53"/>
      <c r="AN37" s="53"/>
      <c r="AO37" s="53"/>
      <c r="AP37" s="53"/>
      <c r="AQ37" s="53"/>
      <c r="AR37" s="53"/>
      <c r="AS37" s="53"/>
      <c r="AT37" s="53"/>
      <c r="AU37" s="53"/>
      <c r="AV37" s="53"/>
      <c r="AW37" s="53"/>
      <c r="AX37" s="53"/>
      <c r="AY37" s="53"/>
      <c r="AZ37" s="53"/>
      <c r="BA37" s="53"/>
      <c r="BB37" s="53"/>
    </row>
    <row r="38" spans="1:54">
      <c r="A38" s="52">
        <v>4</v>
      </c>
      <c r="B38" s="52" t="s">
        <v>120</v>
      </c>
      <c r="C38" s="50"/>
      <c r="D38" s="51"/>
      <c r="E38" s="51"/>
      <c r="F38" s="51"/>
      <c r="G38" s="51"/>
      <c r="H38" s="51"/>
      <c r="I38" s="51"/>
      <c r="J38" s="51"/>
      <c r="K38" s="51"/>
      <c r="L38" s="51"/>
      <c r="M38" s="51"/>
      <c r="N38" s="51"/>
      <c r="O38" s="51"/>
      <c r="P38" s="51"/>
      <c r="Q38" s="51"/>
      <c r="R38" s="51"/>
      <c r="S38" s="51"/>
      <c r="T38" s="51"/>
      <c r="U38" s="51"/>
      <c r="V38" s="53"/>
      <c r="W38" s="61"/>
      <c r="X38" s="53"/>
      <c r="Y38" s="53"/>
      <c r="Z38" s="53"/>
      <c r="AA38" s="53"/>
      <c r="AB38" s="51"/>
      <c r="AC38" s="51"/>
      <c r="AD38" s="51"/>
      <c r="AE38" s="51"/>
      <c r="AF38" s="53"/>
      <c r="AG38" s="53"/>
      <c r="AH38" s="53"/>
      <c r="AI38" s="53"/>
      <c r="AJ38" s="53"/>
      <c r="AK38" s="53"/>
      <c r="AL38" s="53"/>
      <c r="AM38" s="53"/>
      <c r="AN38" s="53"/>
      <c r="AO38" s="53"/>
      <c r="AP38" s="53"/>
      <c r="AQ38" s="53"/>
      <c r="AR38" s="53"/>
      <c r="AS38" s="53"/>
      <c r="AT38" s="53"/>
      <c r="AU38" s="53"/>
      <c r="AV38" s="53"/>
      <c r="AW38" s="53"/>
      <c r="AX38" s="53"/>
      <c r="AY38" s="53"/>
      <c r="AZ38" s="53"/>
      <c r="BA38" s="53"/>
      <c r="BB38" s="53"/>
    </row>
    <row r="39" spans="1:54">
      <c r="A39" s="52" t="s">
        <v>121</v>
      </c>
      <c r="B39" s="55" t="s">
        <v>122</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65"/>
    </row>
    <row r="40" spans="1:54">
      <c r="A40" s="52">
        <v>1</v>
      </c>
      <c r="B40" s="52" t="s">
        <v>122</v>
      </c>
      <c r="C40" s="50"/>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49"/>
      <c r="AF40" s="62"/>
      <c r="AG40" s="62"/>
      <c r="AH40" s="62"/>
      <c r="AI40" s="62"/>
      <c r="AJ40" s="62"/>
      <c r="AK40" s="62"/>
      <c r="AL40" s="51"/>
      <c r="AM40" s="51"/>
      <c r="AN40" s="53"/>
      <c r="AO40" s="53"/>
      <c r="AP40" s="53"/>
      <c r="AQ40" s="53"/>
      <c r="AR40" s="53"/>
      <c r="AS40" s="53"/>
      <c r="AT40" s="53"/>
      <c r="AU40" s="53"/>
      <c r="AV40" s="53"/>
      <c r="AW40" s="53"/>
      <c r="AX40" s="53"/>
      <c r="AY40" s="53"/>
      <c r="AZ40" s="53"/>
      <c r="BA40" s="53"/>
      <c r="BB40" s="53"/>
    </row>
    <row r="41" spans="1:54">
      <c r="A41" s="52" t="s">
        <v>191</v>
      </c>
      <c r="B41" s="55" t="s">
        <v>125</v>
      </c>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65"/>
    </row>
    <row r="42" spans="1:54">
      <c r="A42" s="52">
        <v>1</v>
      </c>
      <c r="B42" s="55" t="s">
        <v>192</v>
      </c>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65"/>
    </row>
    <row r="43" spans="1:54">
      <c r="A43" s="52">
        <v>1.1</v>
      </c>
      <c r="B43" s="52" t="s">
        <v>127</v>
      </c>
      <c r="C43" s="50"/>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3"/>
      <c r="AG43" s="53"/>
      <c r="AH43" s="53"/>
      <c r="AI43" s="53"/>
      <c r="AJ43" s="53"/>
      <c r="AK43" s="53"/>
      <c r="AL43" s="53"/>
      <c r="AM43" s="53"/>
      <c r="AN43" s="53"/>
      <c r="AO43" s="53"/>
      <c r="AP43" s="53"/>
      <c r="AQ43" s="53"/>
      <c r="AR43" s="53"/>
      <c r="AS43" s="53"/>
      <c r="AT43" s="53"/>
      <c r="AU43" s="53"/>
      <c r="AV43" s="53"/>
      <c r="AW43" s="53"/>
      <c r="AX43" s="53"/>
      <c r="AY43" s="53"/>
      <c r="AZ43" s="53"/>
      <c r="BA43" s="53"/>
      <c r="BB43" s="53"/>
    </row>
    <row r="44" spans="1:54">
      <c r="A44" s="52">
        <v>1.2</v>
      </c>
      <c r="B44" s="52" t="s">
        <v>128</v>
      </c>
      <c r="C44" s="50"/>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3"/>
      <c r="AG44" s="53"/>
      <c r="AH44" s="53"/>
      <c r="AI44" s="53"/>
      <c r="AJ44" s="53"/>
      <c r="AK44" s="53"/>
      <c r="AL44" s="53"/>
      <c r="AM44" s="53"/>
      <c r="AN44" s="53"/>
      <c r="AO44" s="53"/>
      <c r="AP44" s="53"/>
      <c r="AQ44" s="53"/>
      <c r="AR44" s="53"/>
      <c r="AS44" s="53"/>
      <c r="AT44" s="53"/>
      <c r="AU44" s="53"/>
      <c r="AV44" s="53"/>
      <c r="AW44" s="53"/>
      <c r="AX44" s="53"/>
      <c r="AY44" s="53"/>
      <c r="AZ44" s="53"/>
      <c r="BA44" s="53"/>
      <c r="BB44" s="53"/>
    </row>
    <row r="45" spans="1:54">
      <c r="A45" s="52">
        <v>1.3</v>
      </c>
      <c r="B45" s="52" t="s">
        <v>129</v>
      </c>
      <c r="C45" s="50"/>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3"/>
      <c r="AG45" s="53"/>
      <c r="AH45" s="53"/>
      <c r="AI45" s="53"/>
      <c r="AJ45" s="53"/>
      <c r="AK45" s="53"/>
      <c r="AL45" s="51"/>
      <c r="AM45" s="51"/>
      <c r="AN45" s="53"/>
      <c r="AO45" s="53"/>
      <c r="AP45" s="53"/>
      <c r="AQ45" s="53"/>
      <c r="AR45" s="53"/>
      <c r="AS45" s="53"/>
      <c r="AT45" s="53"/>
      <c r="AU45" s="53"/>
      <c r="AV45" s="53"/>
      <c r="AW45" s="53"/>
      <c r="AX45" s="53"/>
      <c r="AY45" s="53"/>
      <c r="AZ45" s="53"/>
      <c r="BA45" s="53"/>
      <c r="BB45" s="53"/>
    </row>
    <row r="46" spans="1:54">
      <c r="A46" s="52">
        <v>2</v>
      </c>
      <c r="B46" s="55" t="s">
        <v>193</v>
      </c>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65"/>
    </row>
    <row r="47" spans="1:54">
      <c r="A47" s="52">
        <v>2.1</v>
      </c>
      <c r="B47" s="52" t="s">
        <v>131</v>
      </c>
      <c r="C47" s="50"/>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3"/>
      <c r="AG47" s="53"/>
      <c r="AH47" s="53"/>
      <c r="AI47" s="53"/>
      <c r="AJ47" s="53"/>
      <c r="AK47" s="53"/>
      <c r="AL47" s="53"/>
      <c r="AM47" s="53"/>
      <c r="AN47" s="53"/>
      <c r="AO47" s="53"/>
      <c r="AP47" s="53"/>
      <c r="AQ47" s="53"/>
      <c r="AR47" s="53"/>
      <c r="AS47" s="53"/>
      <c r="AT47" s="53"/>
      <c r="AU47" s="53"/>
      <c r="AV47" s="53"/>
      <c r="AW47" s="53"/>
      <c r="AX47" s="53"/>
      <c r="AY47" s="53"/>
      <c r="AZ47" s="53"/>
      <c r="BA47" s="53"/>
      <c r="BB47" s="53"/>
    </row>
    <row r="48" ht="21" customHeight="1" spans="1:54">
      <c r="A48" s="58" t="s">
        <v>194</v>
      </c>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ht="19" customHeight="1" spans="1:54">
      <c r="A49" s="59" t="s">
        <v>48</v>
      </c>
      <c r="B49" s="59"/>
      <c r="C49" s="60" t="s">
        <v>49</v>
      </c>
      <c r="D49" s="60"/>
      <c r="E49" s="60"/>
      <c r="F49" s="60"/>
      <c r="G49" s="60"/>
      <c r="H49" s="60"/>
      <c r="I49" s="60"/>
      <c r="J49" s="43"/>
      <c r="K49" s="43"/>
      <c r="L49" s="43"/>
      <c r="M49" s="43"/>
      <c r="N49" s="43"/>
      <c r="O49" s="43"/>
      <c r="P49" s="43"/>
      <c r="Q49" s="43"/>
      <c r="R49" s="43"/>
      <c r="S49" s="43"/>
      <c r="T49" s="43"/>
      <c r="U49" s="43"/>
      <c r="V49" s="43"/>
      <c r="W49" s="43"/>
      <c r="X49" s="43"/>
      <c r="Y49" s="43"/>
      <c r="Z49" s="43"/>
      <c r="AA49" s="63" t="s">
        <v>195</v>
      </c>
      <c r="AB49" s="63"/>
      <c r="AC49" s="63"/>
      <c r="AD49" s="63"/>
      <c r="AE49" s="63"/>
      <c r="AF49" s="43"/>
      <c r="AG49" s="43"/>
      <c r="AH49" s="43"/>
      <c r="AI49" s="43"/>
      <c r="AJ49" s="43"/>
      <c r="AK49" s="43"/>
      <c r="AL49" s="43"/>
      <c r="AM49" s="43"/>
      <c r="AN49" s="43"/>
      <c r="AO49" s="43"/>
      <c r="AP49" s="43"/>
      <c r="AQ49" s="43"/>
      <c r="AR49" s="43"/>
      <c r="AS49" s="43"/>
      <c r="AT49" s="43"/>
      <c r="AU49" s="43"/>
      <c r="AV49" s="43"/>
      <c r="AW49" s="43"/>
      <c r="AX49" s="43"/>
      <c r="AY49" s="43"/>
      <c r="AZ49" s="43"/>
      <c r="BA49" s="43"/>
      <c r="BB49" s="43"/>
    </row>
  </sheetData>
  <mergeCells count="20">
    <mergeCell ref="A1:B1"/>
    <mergeCell ref="C1:BB1"/>
    <mergeCell ref="B3:BB3"/>
    <mergeCell ref="B7:BB7"/>
    <mergeCell ref="B10:BB10"/>
    <mergeCell ref="B13:BB13"/>
    <mergeCell ref="B17:BB17"/>
    <mergeCell ref="B18:BB18"/>
    <mergeCell ref="B20:BB20"/>
    <mergeCell ref="B22:BB22"/>
    <mergeCell ref="B26:BB26"/>
    <mergeCell ref="B31:BB31"/>
    <mergeCell ref="B34:BB34"/>
    <mergeCell ref="B39:BB39"/>
    <mergeCell ref="B41:BB41"/>
    <mergeCell ref="B42:BB42"/>
    <mergeCell ref="B46:BB46"/>
    <mergeCell ref="A48:BB48"/>
    <mergeCell ref="A49:B49"/>
    <mergeCell ref="AA49:AE49"/>
  </mergeCells>
  <pageMargins left="0.699305555555556" right="0.699305555555556" top="0.75" bottom="0.75" header="0.3" footer="0.3"/>
  <pageSetup paperSize="9" orientation="portrait"/>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6"/>
  <sheetViews>
    <sheetView tabSelected="1" topLeftCell="A46" workbookViewId="0">
      <selection activeCell="E59" sqref="E59"/>
    </sheetView>
  </sheetViews>
  <sheetFormatPr defaultColWidth="9" defaultRowHeight="13.5"/>
  <cols>
    <col min="3" max="3" width="12.625" customWidth="1"/>
    <col min="5" max="5" width="17.5" customWidth="1"/>
    <col min="6" max="7" width="7.5" customWidth="1"/>
    <col min="12" max="12" width="31.5" customWidth="1"/>
  </cols>
  <sheetData>
    <row r="1" ht="21" spans="1:13">
      <c r="A1" s="1" t="s">
        <v>196</v>
      </c>
      <c r="B1" s="1" t="s">
        <v>197</v>
      </c>
      <c r="C1" s="1" t="s">
        <v>198</v>
      </c>
      <c r="D1" s="1" t="s">
        <v>199</v>
      </c>
      <c r="E1" s="1" t="s">
        <v>200</v>
      </c>
      <c r="F1" s="1" t="s">
        <v>201</v>
      </c>
      <c r="G1" s="1" t="s">
        <v>202</v>
      </c>
      <c r="H1" s="1" t="s">
        <v>203</v>
      </c>
      <c r="I1" s="1" t="s">
        <v>204</v>
      </c>
      <c r="J1" s="1" t="s">
        <v>205</v>
      </c>
      <c r="K1" s="1" t="s">
        <v>206</v>
      </c>
      <c r="L1" s="1" t="s">
        <v>207</v>
      </c>
      <c r="M1" s="1" t="s">
        <v>208</v>
      </c>
    </row>
    <row r="2" spans="1:13">
      <c r="A2" s="2">
        <v>1</v>
      </c>
      <c r="B2" s="3" t="s">
        <v>209</v>
      </c>
      <c r="C2" s="3" t="s">
        <v>210</v>
      </c>
      <c r="D2" s="3" t="s">
        <v>211</v>
      </c>
      <c r="E2" s="2" t="s">
        <v>212</v>
      </c>
      <c r="F2" s="4">
        <v>572254</v>
      </c>
      <c r="G2" s="4">
        <v>572254</v>
      </c>
      <c r="H2" s="5"/>
      <c r="I2" s="5"/>
      <c r="J2" s="30"/>
      <c r="K2" s="31" t="s">
        <v>213</v>
      </c>
      <c r="L2" s="32"/>
      <c r="M2" s="32"/>
    </row>
    <row r="3" spans="1:13">
      <c r="A3" s="2"/>
      <c r="B3" s="6"/>
      <c r="C3" s="6"/>
      <c r="D3" s="6"/>
      <c r="E3" s="2" t="s">
        <v>214</v>
      </c>
      <c r="F3" s="4">
        <v>58113</v>
      </c>
      <c r="G3" s="4">
        <v>58113</v>
      </c>
      <c r="H3" s="5"/>
      <c r="I3" s="5"/>
      <c r="J3" s="30"/>
      <c r="K3" s="31"/>
      <c r="L3" s="32"/>
      <c r="M3" s="32"/>
    </row>
    <row r="4" spans="1:13">
      <c r="A4" s="2"/>
      <c r="B4" s="6"/>
      <c r="C4" s="6"/>
      <c r="D4" s="6"/>
      <c r="E4" s="2" t="s">
        <v>215</v>
      </c>
      <c r="F4" s="4">
        <v>38995</v>
      </c>
      <c r="G4" s="4">
        <v>38995</v>
      </c>
      <c r="H4" s="5"/>
      <c r="I4" s="5"/>
      <c r="J4" s="30"/>
      <c r="K4" s="31"/>
      <c r="L4" s="32"/>
      <c r="M4" s="32"/>
    </row>
    <row r="5" spans="1:13">
      <c r="A5" s="2"/>
      <c r="B5" s="6"/>
      <c r="C5" s="6"/>
      <c r="D5" s="6"/>
      <c r="E5" s="2" t="s">
        <v>216</v>
      </c>
      <c r="F5" s="4">
        <v>342</v>
      </c>
      <c r="G5" s="4">
        <v>342</v>
      </c>
      <c r="H5" s="5"/>
      <c r="I5" s="5"/>
      <c r="J5" s="30"/>
      <c r="K5" s="31"/>
      <c r="L5" s="32"/>
      <c r="M5" s="32"/>
    </row>
    <row r="6" spans="1:13">
      <c r="A6" s="2"/>
      <c r="B6" s="6"/>
      <c r="C6" s="6"/>
      <c r="D6" s="6"/>
      <c r="E6" s="2" t="s">
        <v>217</v>
      </c>
      <c r="F6" s="4">
        <v>152</v>
      </c>
      <c r="G6" s="4">
        <v>152</v>
      </c>
      <c r="H6" s="5"/>
      <c r="I6" s="5"/>
      <c r="J6" s="30"/>
      <c r="K6" s="31"/>
      <c r="L6" s="32"/>
      <c r="M6" s="32"/>
    </row>
    <row r="7" spans="1:13">
      <c r="A7" s="2">
        <v>2</v>
      </c>
      <c r="B7" s="3" t="s">
        <v>218</v>
      </c>
      <c r="C7" s="3" t="s">
        <v>219</v>
      </c>
      <c r="D7" s="3" t="s">
        <v>211</v>
      </c>
      <c r="E7" s="2" t="s">
        <v>212</v>
      </c>
      <c r="F7" s="4">
        <v>396016</v>
      </c>
      <c r="G7" s="4">
        <v>396016</v>
      </c>
      <c r="H7" s="5"/>
      <c r="I7" s="5"/>
      <c r="J7" s="30"/>
      <c r="K7" s="31" t="s">
        <v>213</v>
      </c>
      <c r="L7" s="32"/>
      <c r="M7" s="32"/>
    </row>
    <row r="8" spans="1:13">
      <c r="A8" s="2"/>
      <c r="B8" s="6"/>
      <c r="C8" s="6"/>
      <c r="D8" s="6"/>
      <c r="E8" s="2" t="s">
        <v>214</v>
      </c>
      <c r="F8" s="4">
        <v>40590</v>
      </c>
      <c r="G8" s="4">
        <v>40590</v>
      </c>
      <c r="H8" s="5"/>
      <c r="I8" s="5"/>
      <c r="J8" s="30"/>
      <c r="K8" s="31"/>
      <c r="L8" s="32"/>
      <c r="M8" s="32"/>
    </row>
    <row r="9" spans="1:13">
      <c r="A9" s="2"/>
      <c r="B9" s="6"/>
      <c r="C9" s="6"/>
      <c r="D9" s="6"/>
      <c r="E9" s="2" t="s">
        <v>215</v>
      </c>
      <c r="F9" s="4">
        <v>24255</v>
      </c>
      <c r="G9" s="4">
        <v>24255</v>
      </c>
      <c r="H9" s="5"/>
      <c r="I9" s="5"/>
      <c r="J9" s="30"/>
      <c r="K9" s="31"/>
      <c r="L9" s="32"/>
      <c r="M9" s="32"/>
    </row>
    <row r="10" spans="1:13">
      <c r="A10" s="2"/>
      <c r="B10" s="6"/>
      <c r="C10" s="6"/>
      <c r="D10" s="6"/>
      <c r="E10" s="2" t="s">
        <v>216</v>
      </c>
      <c r="F10" s="4">
        <v>228</v>
      </c>
      <c r="G10" s="4">
        <v>228</v>
      </c>
      <c r="H10" s="5"/>
      <c r="I10" s="5"/>
      <c r="J10" s="30"/>
      <c r="K10" s="31"/>
      <c r="L10" s="32"/>
      <c r="M10" s="32"/>
    </row>
    <row r="11" spans="1:13">
      <c r="A11" s="2"/>
      <c r="B11" s="6"/>
      <c r="C11" s="6"/>
      <c r="D11" s="6"/>
      <c r="E11" s="2" t="s">
        <v>217</v>
      </c>
      <c r="F11" s="4">
        <v>38</v>
      </c>
      <c r="G11" s="4">
        <v>38</v>
      </c>
      <c r="H11" s="5"/>
      <c r="I11" s="5"/>
      <c r="J11" s="30"/>
      <c r="K11" s="31"/>
      <c r="L11" s="32"/>
      <c r="M11" s="32"/>
    </row>
    <row r="12" spans="1:13">
      <c r="A12" s="2">
        <v>3</v>
      </c>
      <c r="B12" s="3" t="s">
        <v>220</v>
      </c>
      <c r="C12" s="3" t="s">
        <v>221</v>
      </c>
      <c r="D12" s="3" t="s">
        <v>211</v>
      </c>
      <c r="E12" s="2" t="s">
        <v>212</v>
      </c>
      <c r="F12" s="4">
        <v>272069.01</v>
      </c>
      <c r="G12" s="4">
        <v>272069.01</v>
      </c>
      <c r="H12" s="5"/>
      <c r="I12" s="5"/>
      <c r="J12" s="30"/>
      <c r="K12" s="31" t="s">
        <v>213</v>
      </c>
      <c r="L12" s="32"/>
      <c r="M12" s="32"/>
    </row>
    <row r="13" spans="1:13">
      <c r="A13" s="2"/>
      <c r="B13" s="6"/>
      <c r="C13" s="6"/>
      <c r="D13" s="6"/>
      <c r="E13" s="2" t="s">
        <v>214</v>
      </c>
      <c r="F13" s="4">
        <v>27060</v>
      </c>
      <c r="G13" s="4">
        <v>27060</v>
      </c>
      <c r="H13" s="5"/>
      <c r="I13" s="5"/>
      <c r="J13" s="30"/>
      <c r="K13" s="31"/>
      <c r="L13" s="32"/>
      <c r="M13" s="32"/>
    </row>
    <row r="14" spans="1:13">
      <c r="A14" s="2"/>
      <c r="B14" s="6"/>
      <c r="C14" s="6"/>
      <c r="D14" s="6"/>
      <c r="E14" s="2" t="s">
        <v>215</v>
      </c>
      <c r="F14" s="4">
        <v>16170</v>
      </c>
      <c r="G14" s="4">
        <v>16170</v>
      </c>
      <c r="H14" s="5"/>
      <c r="I14" s="5"/>
      <c r="J14" s="30"/>
      <c r="K14" s="31"/>
      <c r="L14" s="32"/>
      <c r="M14" s="32"/>
    </row>
    <row r="15" spans="1:13">
      <c r="A15" s="2"/>
      <c r="B15" s="6"/>
      <c r="C15" s="6"/>
      <c r="D15" s="6"/>
      <c r="E15" s="2" t="s">
        <v>216</v>
      </c>
      <c r="F15" s="4">
        <v>76</v>
      </c>
      <c r="G15" s="4">
        <v>76</v>
      </c>
      <c r="H15" s="5"/>
      <c r="I15" s="5"/>
      <c r="J15" s="30"/>
      <c r="K15" s="31"/>
      <c r="L15" s="32"/>
      <c r="M15" s="32"/>
    </row>
    <row r="16" spans="1:13">
      <c r="A16" s="2"/>
      <c r="B16" s="6"/>
      <c r="C16" s="6"/>
      <c r="D16" s="6"/>
      <c r="E16" s="2" t="s">
        <v>217</v>
      </c>
      <c r="F16" s="4">
        <v>38</v>
      </c>
      <c r="G16" s="4">
        <v>38</v>
      </c>
      <c r="H16" s="5"/>
      <c r="I16" s="5"/>
      <c r="J16" s="30"/>
      <c r="K16" s="31"/>
      <c r="L16" s="32"/>
      <c r="M16" s="32"/>
    </row>
    <row r="17" spans="1:13">
      <c r="A17" s="2">
        <v>4</v>
      </c>
      <c r="B17" s="3" t="s">
        <v>222</v>
      </c>
      <c r="C17" s="3" t="s">
        <v>223</v>
      </c>
      <c r="D17" s="3" t="s">
        <v>211</v>
      </c>
      <c r="E17" s="2" t="s">
        <v>212</v>
      </c>
      <c r="F17" s="4">
        <v>478319</v>
      </c>
      <c r="G17" s="4">
        <v>478319</v>
      </c>
      <c r="H17" s="5"/>
      <c r="I17" s="5"/>
      <c r="J17" s="30"/>
      <c r="K17" s="31" t="s">
        <v>213</v>
      </c>
      <c r="L17" s="32"/>
      <c r="M17" s="32"/>
    </row>
    <row r="18" spans="1:13">
      <c r="A18" s="2"/>
      <c r="B18" s="6"/>
      <c r="C18" s="6"/>
      <c r="D18" s="6"/>
      <c r="E18" s="2" t="s">
        <v>214</v>
      </c>
      <c r="F18" s="4">
        <v>59081</v>
      </c>
      <c r="G18" s="4">
        <v>59081</v>
      </c>
      <c r="H18" s="5"/>
      <c r="I18" s="5"/>
      <c r="J18" s="30"/>
      <c r="K18" s="31"/>
      <c r="L18" s="32"/>
      <c r="M18" s="32"/>
    </row>
    <row r="19" spans="1:13">
      <c r="A19" s="2"/>
      <c r="B19" s="6"/>
      <c r="C19" s="6"/>
      <c r="D19" s="6"/>
      <c r="E19" s="2" t="s">
        <v>215</v>
      </c>
      <c r="F19" s="4">
        <v>35304.5</v>
      </c>
      <c r="G19" s="4">
        <v>35304.5</v>
      </c>
      <c r="H19" s="5"/>
      <c r="I19" s="5"/>
      <c r="J19" s="30"/>
      <c r="K19" s="31"/>
      <c r="L19" s="32"/>
      <c r="M19" s="32"/>
    </row>
    <row r="20" spans="1:13">
      <c r="A20" s="2"/>
      <c r="B20" s="6"/>
      <c r="C20" s="6"/>
      <c r="D20" s="6"/>
      <c r="E20" s="2" t="s">
        <v>216</v>
      </c>
      <c r="F20" s="4">
        <v>190</v>
      </c>
      <c r="G20" s="4">
        <v>190</v>
      </c>
      <c r="H20" s="5"/>
      <c r="I20" s="5"/>
      <c r="J20" s="30"/>
      <c r="K20" s="31"/>
      <c r="L20" s="32"/>
      <c r="M20" s="32"/>
    </row>
    <row r="21" spans="1:13">
      <c r="A21" s="2"/>
      <c r="B21" s="6"/>
      <c r="C21" s="6"/>
      <c r="D21" s="6"/>
      <c r="E21" s="2" t="s">
        <v>217</v>
      </c>
      <c r="F21" s="4">
        <v>228</v>
      </c>
      <c r="G21" s="4">
        <v>228</v>
      </c>
      <c r="H21" s="5"/>
      <c r="I21" s="5"/>
      <c r="J21" s="30"/>
      <c r="K21" s="31"/>
      <c r="L21" s="32"/>
      <c r="M21" s="32"/>
    </row>
    <row r="22" spans="1:13">
      <c r="A22" s="2">
        <v>5</v>
      </c>
      <c r="B22" s="3" t="s">
        <v>224</v>
      </c>
      <c r="C22" s="3" t="s">
        <v>225</v>
      </c>
      <c r="D22" s="3" t="s">
        <v>211</v>
      </c>
      <c r="E22" s="2" t="s">
        <v>212</v>
      </c>
      <c r="F22" s="4">
        <v>523446</v>
      </c>
      <c r="G22" s="4">
        <v>523446</v>
      </c>
      <c r="H22" s="5"/>
      <c r="I22" s="5"/>
      <c r="J22" s="30"/>
      <c r="K22" s="31" t="s">
        <v>213</v>
      </c>
      <c r="L22" s="32"/>
      <c r="M22" s="32"/>
    </row>
    <row r="23" spans="1:13">
      <c r="A23" s="2"/>
      <c r="B23" s="6"/>
      <c r="C23" s="6"/>
      <c r="D23" s="6"/>
      <c r="E23" s="2" t="s">
        <v>214</v>
      </c>
      <c r="F23" s="4">
        <v>48554</v>
      </c>
      <c r="G23" s="4">
        <v>48554</v>
      </c>
      <c r="H23" s="5"/>
      <c r="I23" s="5"/>
      <c r="J23" s="30"/>
      <c r="K23" s="31"/>
      <c r="L23" s="32"/>
      <c r="M23" s="32"/>
    </row>
    <row r="24" spans="1:13">
      <c r="A24" s="2"/>
      <c r="B24" s="6"/>
      <c r="C24" s="6"/>
      <c r="D24" s="6"/>
      <c r="E24" s="2" t="s">
        <v>215</v>
      </c>
      <c r="F24" s="4">
        <v>32219</v>
      </c>
      <c r="G24" s="4">
        <v>32219</v>
      </c>
      <c r="H24" s="5"/>
      <c r="I24" s="5"/>
      <c r="J24" s="30"/>
      <c r="K24" s="31"/>
      <c r="L24" s="32"/>
      <c r="M24" s="32"/>
    </row>
    <row r="25" spans="1:13">
      <c r="A25" s="2"/>
      <c r="B25" s="6"/>
      <c r="C25" s="6"/>
      <c r="D25" s="6"/>
      <c r="E25" s="2" t="s">
        <v>216</v>
      </c>
      <c r="F25" s="4">
        <v>342</v>
      </c>
      <c r="G25" s="4">
        <v>342</v>
      </c>
      <c r="H25" s="5"/>
      <c r="I25" s="5"/>
      <c r="J25" s="30"/>
      <c r="K25" s="31"/>
      <c r="L25" s="32"/>
      <c r="M25" s="32"/>
    </row>
    <row r="26" spans="1:13">
      <c r="A26" s="2"/>
      <c r="B26" s="6"/>
      <c r="C26" s="6"/>
      <c r="D26" s="6"/>
      <c r="E26" s="2" t="s">
        <v>217</v>
      </c>
      <c r="F26" s="4">
        <v>266</v>
      </c>
      <c r="G26" s="4">
        <v>266</v>
      </c>
      <c r="H26" s="5"/>
      <c r="I26" s="5"/>
      <c r="J26" s="30"/>
      <c r="K26" s="31"/>
      <c r="L26" s="32"/>
      <c r="M26" s="32"/>
    </row>
    <row r="27" spans="1:13">
      <c r="A27" s="2">
        <v>6</v>
      </c>
      <c r="B27" s="3" t="s">
        <v>226</v>
      </c>
      <c r="C27" s="3" t="s">
        <v>227</v>
      </c>
      <c r="D27" s="3" t="s">
        <v>211</v>
      </c>
      <c r="E27" s="2" t="s">
        <v>212</v>
      </c>
      <c r="F27" s="4">
        <v>449477</v>
      </c>
      <c r="G27" s="4">
        <v>449477</v>
      </c>
      <c r="H27" s="5"/>
      <c r="I27" s="5"/>
      <c r="J27" s="30"/>
      <c r="K27" s="31" t="s">
        <v>213</v>
      </c>
      <c r="L27" s="32"/>
      <c r="M27" s="32"/>
    </row>
    <row r="28" spans="1:13">
      <c r="A28" s="2"/>
      <c r="B28" s="6"/>
      <c r="C28" s="6"/>
      <c r="D28" s="6"/>
      <c r="E28" s="2" t="s">
        <v>214</v>
      </c>
      <c r="F28" s="4">
        <v>32923</v>
      </c>
      <c r="G28" s="4">
        <v>32923</v>
      </c>
      <c r="H28" s="5"/>
      <c r="I28" s="5"/>
      <c r="J28" s="30"/>
      <c r="K28" s="31"/>
      <c r="L28" s="32"/>
      <c r="M28" s="32"/>
    </row>
    <row r="29" spans="1:13">
      <c r="A29" s="2"/>
      <c r="B29" s="6"/>
      <c r="C29" s="6"/>
      <c r="D29" s="6"/>
      <c r="E29" s="2" t="s">
        <v>215</v>
      </c>
      <c r="F29" s="4">
        <v>19673.5</v>
      </c>
      <c r="G29" s="4">
        <v>19673.5</v>
      </c>
      <c r="H29" s="5"/>
      <c r="I29" s="5"/>
      <c r="J29" s="30"/>
      <c r="K29" s="31"/>
      <c r="L29" s="32"/>
      <c r="M29" s="32"/>
    </row>
    <row r="30" spans="1:13">
      <c r="A30" s="2"/>
      <c r="B30" s="6"/>
      <c r="C30" s="6"/>
      <c r="D30" s="6"/>
      <c r="E30" s="2" t="s">
        <v>216</v>
      </c>
      <c r="F30" s="4">
        <v>342</v>
      </c>
      <c r="G30" s="4">
        <v>342</v>
      </c>
      <c r="H30" s="5"/>
      <c r="I30" s="5"/>
      <c r="J30" s="30"/>
      <c r="K30" s="31"/>
      <c r="L30" s="32"/>
      <c r="M30" s="32"/>
    </row>
    <row r="31" spans="1:13">
      <c r="A31" s="2"/>
      <c r="B31" s="6"/>
      <c r="C31" s="6"/>
      <c r="D31" s="6"/>
      <c r="E31" s="2" t="s">
        <v>217</v>
      </c>
      <c r="F31" s="4">
        <v>114</v>
      </c>
      <c r="G31" s="4">
        <v>114</v>
      </c>
      <c r="H31" s="5"/>
      <c r="I31" s="5"/>
      <c r="J31" s="30"/>
      <c r="K31" s="31"/>
      <c r="L31" s="32"/>
      <c r="M31" s="32"/>
    </row>
    <row r="32" spans="1:13">
      <c r="A32" s="7"/>
      <c r="B32" s="8" t="s">
        <v>228</v>
      </c>
      <c r="C32" s="8"/>
      <c r="D32" s="9"/>
      <c r="E32" s="10" t="s">
        <v>212</v>
      </c>
      <c r="F32" s="10">
        <f>F2+F7+F12+F17+F22+F27</f>
        <v>2691581.01</v>
      </c>
      <c r="G32" s="10">
        <f>G2+G7+G12+G17+G22+G27</f>
        <v>2691581.01</v>
      </c>
      <c r="H32" s="10"/>
      <c r="I32" s="10"/>
      <c r="J32" s="33"/>
      <c r="K32" s="34"/>
      <c r="L32" s="34"/>
      <c r="M32" s="34"/>
    </row>
    <row r="33" spans="1:13">
      <c r="A33" s="7"/>
      <c r="B33" s="11"/>
      <c r="C33" s="11"/>
      <c r="D33" s="12"/>
      <c r="E33" s="10" t="s">
        <v>214</v>
      </c>
      <c r="F33" s="10">
        <f>F3+F8+F13+F18+F23+F28</f>
        <v>266321</v>
      </c>
      <c r="G33" s="10">
        <f>G3+G8+G13+G18+G23+G28</f>
        <v>266321</v>
      </c>
      <c r="H33" s="10"/>
      <c r="I33" s="10"/>
      <c r="J33" s="33"/>
      <c r="K33" s="34"/>
      <c r="L33" s="34"/>
      <c r="M33" s="34"/>
    </row>
    <row r="34" spans="1:13">
      <c r="A34" s="7"/>
      <c r="B34" s="11"/>
      <c r="C34" s="11"/>
      <c r="D34" s="12"/>
      <c r="E34" s="10" t="s">
        <v>215</v>
      </c>
      <c r="F34" s="10">
        <f>F4+F9+F14+F19+F24+F29</f>
        <v>166617</v>
      </c>
      <c r="G34" s="10">
        <f>G4+G9+G14+G19+G24+G29</f>
        <v>166617</v>
      </c>
      <c r="H34" s="10"/>
      <c r="I34" s="10"/>
      <c r="J34" s="33"/>
      <c r="K34" s="34"/>
      <c r="L34" s="34"/>
      <c r="M34" s="34"/>
    </row>
    <row r="35" spans="1:13">
      <c r="A35" s="7"/>
      <c r="B35" s="11"/>
      <c r="C35" s="11"/>
      <c r="D35" s="12"/>
      <c r="E35" s="10" t="s">
        <v>216</v>
      </c>
      <c r="F35" s="10">
        <f>F5+F10+F15+F20+F25+F30</f>
        <v>1520</v>
      </c>
      <c r="G35" s="10">
        <f>G5+G10+G15+G20+G25+G30</f>
        <v>1520</v>
      </c>
      <c r="H35" s="10"/>
      <c r="I35" s="10"/>
      <c r="J35" s="33"/>
      <c r="K35" s="34"/>
      <c r="L35" s="34"/>
      <c r="M35" s="34"/>
    </row>
    <row r="36" spans="1:13">
      <c r="A36" s="7"/>
      <c r="B36" s="11"/>
      <c r="C36" s="11"/>
      <c r="D36" s="12"/>
      <c r="E36" s="10" t="s">
        <v>217</v>
      </c>
      <c r="F36" s="10">
        <f>F6+F11+F16+F21+F26+F31</f>
        <v>836</v>
      </c>
      <c r="G36" s="10">
        <f>G6+G11+G16+G21+G26+G31</f>
        <v>836</v>
      </c>
      <c r="H36" s="10"/>
      <c r="I36" s="10"/>
      <c r="J36" s="33"/>
      <c r="K36" s="34"/>
      <c r="L36" s="34"/>
      <c r="M36" s="34"/>
    </row>
    <row r="37" spans="1:13">
      <c r="A37" s="13">
        <v>1</v>
      </c>
      <c r="B37" s="2" t="s">
        <v>229</v>
      </c>
      <c r="C37" s="2" t="s">
        <v>230</v>
      </c>
      <c r="D37" s="3" t="s">
        <v>231</v>
      </c>
      <c r="E37" s="2" t="s">
        <v>232</v>
      </c>
      <c r="F37" s="4">
        <v>409400</v>
      </c>
      <c r="G37" s="4">
        <v>409400</v>
      </c>
      <c r="H37" s="5">
        <f>51429.01+20000</f>
        <v>71429.01</v>
      </c>
      <c r="I37" s="5">
        <f t="shared" ref="I37:I43" si="0">G37-H37</f>
        <v>337970.99</v>
      </c>
      <c r="J37" s="30">
        <f t="shared" ref="J37:J44" si="1">H37/G37</f>
        <v>0.174472423058134</v>
      </c>
      <c r="K37" s="31" t="s">
        <v>233</v>
      </c>
      <c r="L37" s="32"/>
      <c r="M37" s="32" t="s">
        <v>234</v>
      </c>
    </row>
    <row r="38" spans="1:13">
      <c r="A38" s="14"/>
      <c r="B38" s="2"/>
      <c r="C38" s="2"/>
      <c r="D38" s="6"/>
      <c r="E38" s="2" t="s">
        <v>235</v>
      </c>
      <c r="F38" s="4">
        <v>20000</v>
      </c>
      <c r="G38" s="4">
        <v>20000</v>
      </c>
      <c r="H38" s="5">
        <v>2611.7824</v>
      </c>
      <c r="I38" s="5">
        <f t="shared" si="0"/>
        <v>17388.2176</v>
      </c>
      <c r="J38" s="30">
        <f t="shared" si="1"/>
        <v>0.13058912</v>
      </c>
      <c r="K38" s="31"/>
      <c r="L38" s="32"/>
      <c r="M38" s="32"/>
    </row>
    <row r="39" spans="1:13">
      <c r="A39" s="15"/>
      <c r="B39" s="2"/>
      <c r="C39" s="2"/>
      <c r="D39" s="16"/>
      <c r="E39" s="2" t="s">
        <v>236</v>
      </c>
      <c r="F39" s="4">
        <v>10000</v>
      </c>
      <c r="G39" s="4">
        <v>10000</v>
      </c>
      <c r="H39" s="5">
        <v>0</v>
      </c>
      <c r="I39" s="5">
        <f t="shared" si="0"/>
        <v>10000</v>
      </c>
      <c r="J39" s="30">
        <f t="shared" si="1"/>
        <v>0</v>
      </c>
      <c r="K39" s="31"/>
      <c r="L39" s="32"/>
      <c r="M39" s="32"/>
    </row>
    <row r="40" spans="1:13">
      <c r="A40" s="2">
        <v>2</v>
      </c>
      <c r="B40" s="13" t="s">
        <v>237</v>
      </c>
      <c r="C40" s="13" t="s">
        <v>238</v>
      </c>
      <c r="D40" s="13" t="s">
        <v>231</v>
      </c>
      <c r="E40" s="2" t="s">
        <v>239</v>
      </c>
      <c r="F40" s="4">
        <v>403000</v>
      </c>
      <c r="G40" s="4">
        <v>403000</v>
      </c>
      <c r="H40" s="17">
        <v>21421.24</v>
      </c>
      <c r="I40" s="5">
        <f t="shared" si="0"/>
        <v>381578.76</v>
      </c>
      <c r="J40" s="30">
        <f t="shared" si="1"/>
        <v>0.0531544416873449</v>
      </c>
      <c r="K40" s="31" t="s">
        <v>240</v>
      </c>
      <c r="L40" s="32"/>
      <c r="M40" s="32"/>
    </row>
    <row r="41" spans="1:13">
      <c r="A41" s="2"/>
      <c r="B41" s="14"/>
      <c r="C41" s="14"/>
      <c r="D41" s="14"/>
      <c r="E41" s="2" t="s">
        <v>235</v>
      </c>
      <c r="F41" s="4">
        <v>75600</v>
      </c>
      <c r="G41" s="4">
        <v>75600</v>
      </c>
      <c r="H41" s="17">
        <v>21218.9</v>
      </c>
      <c r="I41" s="5">
        <f t="shared" si="0"/>
        <v>54381.1</v>
      </c>
      <c r="J41" s="30">
        <f t="shared" si="1"/>
        <v>0.28067328042328</v>
      </c>
      <c r="K41" s="31"/>
      <c r="L41" s="32"/>
      <c r="M41" s="32"/>
    </row>
    <row r="42" spans="1:13">
      <c r="A42" s="2"/>
      <c r="B42" s="14"/>
      <c r="C42" s="14" t="s">
        <v>238</v>
      </c>
      <c r="D42" s="14" t="s">
        <v>231</v>
      </c>
      <c r="E42" s="2" t="s">
        <v>241</v>
      </c>
      <c r="F42" s="4">
        <v>60000</v>
      </c>
      <c r="G42" s="4">
        <v>60000</v>
      </c>
      <c r="H42" s="17">
        <v>4778.6</v>
      </c>
      <c r="I42" s="5">
        <f t="shared" si="0"/>
        <v>55221.4</v>
      </c>
      <c r="J42" s="30">
        <f t="shared" si="1"/>
        <v>0.0796433333333333</v>
      </c>
      <c r="K42" s="31"/>
      <c r="L42" s="32"/>
      <c r="M42" s="32"/>
    </row>
    <row r="43" spans="1:13">
      <c r="A43" s="2"/>
      <c r="B43" s="15"/>
      <c r="C43" s="15"/>
      <c r="D43" s="15"/>
      <c r="E43" s="2" t="s">
        <v>232</v>
      </c>
      <c r="F43" s="4">
        <v>205000</v>
      </c>
      <c r="G43" s="4">
        <v>205000</v>
      </c>
      <c r="H43" s="17">
        <v>0</v>
      </c>
      <c r="I43" s="5">
        <f t="shared" si="0"/>
        <v>205000</v>
      </c>
      <c r="J43" s="30">
        <f t="shared" si="1"/>
        <v>0</v>
      </c>
      <c r="K43" s="31"/>
      <c r="L43" s="32"/>
      <c r="M43" s="32"/>
    </row>
    <row r="44" spans="1:13">
      <c r="A44" s="7"/>
      <c r="B44" s="7" t="s">
        <v>242</v>
      </c>
      <c r="C44" s="7"/>
      <c r="D44" s="7"/>
      <c r="E44" s="7"/>
      <c r="F44" s="18">
        <f>SUM(F37:F43)</f>
        <v>1183000</v>
      </c>
      <c r="G44" s="18">
        <f>SUM(G37:G43)</f>
        <v>1183000</v>
      </c>
      <c r="H44" s="18">
        <f>SUM(H37:H43)</f>
        <v>121459.5324</v>
      </c>
      <c r="I44" s="18">
        <f>SUM(I37:I43)</f>
        <v>1061540.4676</v>
      </c>
      <c r="J44" s="35">
        <f t="shared" si="1"/>
        <v>0.102670779712595</v>
      </c>
      <c r="K44" s="7"/>
      <c r="L44" s="7"/>
      <c r="M44" s="7"/>
    </row>
    <row r="45" spans="1:13">
      <c r="A45" s="19"/>
      <c r="B45" s="19"/>
      <c r="C45" s="19"/>
      <c r="D45" s="19"/>
      <c r="E45" s="19"/>
      <c r="F45" s="19"/>
      <c r="G45" s="19"/>
      <c r="H45" s="19"/>
      <c r="I45" s="19"/>
      <c r="J45" s="19"/>
      <c r="K45" s="19"/>
      <c r="L45" s="19"/>
      <c r="M45" s="19"/>
    </row>
    <row r="46" spans="1:13">
      <c r="A46" s="1" t="s">
        <v>243</v>
      </c>
      <c r="B46" s="1"/>
      <c r="C46" s="1"/>
      <c r="D46" s="1"/>
      <c r="E46" s="1"/>
      <c r="F46" s="1"/>
      <c r="G46" s="1"/>
      <c r="H46" s="1"/>
      <c r="I46" s="1"/>
      <c r="J46" s="1"/>
      <c r="K46" s="1"/>
      <c r="L46" s="1"/>
      <c r="M46" s="1"/>
    </row>
    <row r="47" spans="1:13">
      <c r="A47" s="20" t="s">
        <v>244</v>
      </c>
      <c r="B47" s="20"/>
      <c r="C47" s="20" t="s">
        <v>245</v>
      </c>
      <c r="D47" s="20"/>
      <c r="E47" s="21" t="s">
        <v>246</v>
      </c>
      <c r="F47" s="21" t="s">
        <v>247</v>
      </c>
      <c r="G47" s="21" t="s">
        <v>248</v>
      </c>
      <c r="H47" s="21" t="s">
        <v>249</v>
      </c>
      <c r="I47" s="21" t="s">
        <v>250</v>
      </c>
      <c r="J47" s="21" t="s">
        <v>251</v>
      </c>
      <c r="K47" s="21" t="s">
        <v>252</v>
      </c>
      <c r="L47" s="21" t="s">
        <v>253</v>
      </c>
      <c r="M47" s="21" t="s">
        <v>254</v>
      </c>
    </row>
    <row r="48" spans="1:13">
      <c r="A48" s="21" t="s">
        <v>255</v>
      </c>
      <c r="B48" s="21"/>
      <c r="C48" s="20" t="s">
        <v>256</v>
      </c>
      <c r="D48" s="21" t="s">
        <v>257</v>
      </c>
      <c r="E48" s="20"/>
      <c r="F48" s="20"/>
      <c r="G48" s="20"/>
      <c r="H48" s="20"/>
      <c r="I48" s="20"/>
      <c r="J48" s="20"/>
      <c r="K48" s="20"/>
      <c r="L48" s="20">
        <f t="shared" ref="L48:L55" si="2">SUM(E48:K48)</f>
        <v>0</v>
      </c>
      <c r="M48" s="20"/>
    </row>
    <row r="49" spans="1:13">
      <c r="A49" s="21"/>
      <c r="B49" s="21"/>
      <c r="C49" s="20"/>
      <c r="D49" s="21" t="s">
        <v>258</v>
      </c>
      <c r="E49" s="20"/>
      <c r="F49" s="20"/>
      <c r="G49" s="20"/>
      <c r="H49" s="20"/>
      <c r="I49" s="20"/>
      <c r="J49" s="20"/>
      <c r="K49" s="20"/>
      <c r="L49" s="20">
        <f t="shared" si="2"/>
        <v>0</v>
      </c>
      <c r="M49" s="20"/>
    </row>
    <row r="50" spans="1:13">
      <c r="A50" s="21"/>
      <c r="B50" s="21"/>
      <c r="C50" s="20" t="s">
        <v>259</v>
      </c>
      <c r="D50" s="21" t="s">
        <v>257</v>
      </c>
      <c r="E50" s="20"/>
      <c r="F50" s="20"/>
      <c r="G50" s="20"/>
      <c r="H50" s="20"/>
      <c r="I50" s="20"/>
      <c r="J50" s="20"/>
      <c r="K50" s="20"/>
      <c r="L50" s="20">
        <f t="shared" si="2"/>
        <v>0</v>
      </c>
      <c r="M50" s="20"/>
    </row>
    <row r="51" spans="1:13">
      <c r="A51" s="21"/>
      <c r="B51" s="21"/>
      <c r="C51" s="20"/>
      <c r="D51" s="21" t="s">
        <v>258</v>
      </c>
      <c r="E51" s="20"/>
      <c r="F51" s="20"/>
      <c r="G51" s="20"/>
      <c r="H51" s="20"/>
      <c r="I51" s="20"/>
      <c r="J51" s="20"/>
      <c r="K51" s="20"/>
      <c r="L51" s="20">
        <f t="shared" si="2"/>
        <v>0</v>
      </c>
      <c r="M51" s="20"/>
    </row>
    <row r="52" spans="1:13">
      <c r="A52" s="21"/>
      <c r="B52" s="21"/>
      <c r="C52" s="20" t="s">
        <v>260</v>
      </c>
      <c r="D52" s="21" t="s">
        <v>257</v>
      </c>
      <c r="E52" s="20"/>
      <c r="F52" s="20"/>
      <c r="G52" s="20"/>
      <c r="H52" s="20"/>
      <c r="I52" s="20"/>
      <c r="J52" s="20"/>
      <c r="K52" s="20"/>
      <c r="L52" s="20">
        <f t="shared" si="2"/>
        <v>0</v>
      </c>
      <c r="M52" s="20"/>
    </row>
    <row r="53" spans="1:13">
      <c r="A53" s="21"/>
      <c r="B53" s="21"/>
      <c r="C53" s="20"/>
      <c r="D53" s="21" t="s">
        <v>258</v>
      </c>
      <c r="E53" s="20"/>
      <c r="F53" s="20"/>
      <c r="G53" s="20"/>
      <c r="H53" s="20"/>
      <c r="I53" s="20"/>
      <c r="J53" s="20"/>
      <c r="K53" s="20"/>
      <c r="L53" s="20">
        <f t="shared" si="2"/>
        <v>0</v>
      </c>
      <c r="M53" s="20"/>
    </row>
    <row r="54" spans="1:13">
      <c r="A54" s="21"/>
      <c r="B54" s="21"/>
      <c r="C54" s="20" t="s">
        <v>260</v>
      </c>
      <c r="D54" s="21" t="s">
        <v>257</v>
      </c>
      <c r="E54" s="20"/>
      <c r="F54" s="20"/>
      <c r="G54" s="20"/>
      <c r="H54" s="20"/>
      <c r="I54" s="20"/>
      <c r="J54" s="20"/>
      <c r="K54" s="20"/>
      <c r="L54" s="20">
        <f t="shared" si="2"/>
        <v>0</v>
      </c>
      <c r="M54" s="20"/>
    </row>
    <row r="55" spans="1:13">
      <c r="A55" s="21"/>
      <c r="B55" s="21"/>
      <c r="C55" s="20"/>
      <c r="D55" s="21" t="s">
        <v>258</v>
      </c>
      <c r="E55" s="20"/>
      <c r="F55" s="20"/>
      <c r="G55" s="20"/>
      <c r="H55" s="20"/>
      <c r="I55" s="20"/>
      <c r="J55" s="20"/>
      <c r="K55" s="20"/>
      <c r="L55" s="20">
        <f t="shared" si="2"/>
        <v>0</v>
      </c>
      <c r="M55" s="20"/>
    </row>
    <row r="56" spans="1:13">
      <c r="A56" s="21"/>
      <c r="B56" s="21"/>
      <c r="C56" s="20" t="s">
        <v>260</v>
      </c>
      <c r="D56" s="21" t="s">
        <v>257</v>
      </c>
      <c r="E56" s="20"/>
      <c r="F56" s="20"/>
      <c r="G56" s="20"/>
      <c r="H56" s="20"/>
      <c r="I56" s="20"/>
      <c r="J56" s="20"/>
      <c r="K56" s="20"/>
      <c r="L56" s="20">
        <f t="shared" ref="L56:L63" si="3">SUM(E56:K56)</f>
        <v>0</v>
      </c>
      <c r="M56" s="20"/>
    </row>
    <row r="57" spans="1:13">
      <c r="A57" s="21"/>
      <c r="B57" s="21"/>
      <c r="C57" s="20"/>
      <c r="D57" s="21" t="s">
        <v>258</v>
      </c>
      <c r="E57" s="20"/>
      <c r="F57" s="20"/>
      <c r="G57" s="20"/>
      <c r="H57" s="20"/>
      <c r="I57" s="20"/>
      <c r="J57" s="20"/>
      <c r="K57" s="20"/>
      <c r="L57" s="20">
        <f t="shared" si="3"/>
        <v>0</v>
      </c>
      <c r="M57" s="20"/>
    </row>
    <row r="58" spans="1:13">
      <c r="A58" s="21"/>
      <c r="B58" s="21"/>
      <c r="C58" s="20" t="s">
        <v>261</v>
      </c>
      <c r="D58" s="21" t="s">
        <v>257</v>
      </c>
      <c r="E58" s="20"/>
      <c r="F58" s="20"/>
      <c r="G58" s="20"/>
      <c r="H58" s="20"/>
      <c r="I58" s="20"/>
      <c r="J58" s="20"/>
      <c r="K58" s="20"/>
      <c r="L58" s="20">
        <f t="shared" si="3"/>
        <v>0</v>
      </c>
      <c r="M58" s="20"/>
    </row>
    <row r="59" spans="1:13">
      <c r="A59" s="21"/>
      <c r="B59" s="21"/>
      <c r="C59" s="20"/>
      <c r="D59" s="21" t="s">
        <v>258</v>
      </c>
      <c r="E59" s="20"/>
      <c r="F59" s="20"/>
      <c r="G59" s="20"/>
      <c r="H59" s="20"/>
      <c r="I59" s="20"/>
      <c r="J59" s="20"/>
      <c r="K59" s="20"/>
      <c r="L59" s="20">
        <f t="shared" si="3"/>
        <v>0</v>
      </c>
      <c r="M59" s="20"/>
    </row>
    <row r="60" spans="1:13">
      <c r="A60" s="22" t="s">
        <v>262</v>
      </c>
      <c r="B60" s="23"/>
      <c r="C60" s="24" t="s">
        <v>230</v>
      </c>
      <c r="D60" s="21" t="s">
        <v>257</v>
      </c>
      <c r="E60" s="20">
        <v>2</v>
      </c>
      <c r="F60" s="20">
        <v>2</v>
      </c>
      <c r="G60" s="20">
        <v>2</v>
      </c>
      <c r="H60" s="20"/>
      <c r="I60" s="20"/>
      <c r="J60" s="20"/>
      <c r="K60" s="20"/>
      <c r="L60" s="20">
        <f t="shared" si="3"/>
        <v>6</v>
      </c>
      <c r="M60" s="20"/>
    </row>
    <row r="61" spans="1:13">
      <c r="A61" s="25"/>
      <c r="B61" s="26"/>
      <c r="C61" s="27"/>
      <c r="D61" s="21" t="s">
        <v>258</v>
      </c>
      <c r="E61" s="20">
        <v>2</v>
      </c>
      <c r="F61" s="20">
        <v>2</v>
      </c>
      <c r="G61" s="20">
        <v>2</v>
      </c>
      <c r="H61" s="20"/>
      <c r="I61" s="20"/>
      <c r="J61" s="20"/>
      <c r="K61" s="20"/>
      <c r="L61" s="20">
        <f t="shared" si="3"/>
        <v>6</v>
      </c>
      <c r="M61" s="20"/>
    </row>
    <row r="62" spans="1:13">
      <c r="A62" s="25"/>
      <c r="B62" s="26"/>
      <c r="C62" s="21" t="s">
        <v>238</v>
      </c>
      <c r="D62" s="21" t="s">
        <v>257</v>
      </c>
      <c r="E62" s="20">
        <v>3</v>
      </c>
      <c r="F62" s="20">
        <v>2</v>
      </c>
      <c r="G62" s="20">
        <v>4</v>
      </c>
      <c r="H62" s="20">
        <v>1</v>
      </c>
      <c r="I62" s="20"/>
      <c r="J62" s="20"/>
      <c r="K62" s="20"/>
      <c r="L62" s="20">
        <f t="shared" si="3"/>
        <v>10</v>
      </c>
      <c r="M62" s="20"/>
    </row>
    <row r="63" spans="1:13">
      <c r="A63" s="28"/>
      <c r="B63" s="29"/>
      <c r="C63" s="21"/>
      <c r="D63" s="21" t="s">
        <v>258</v>
      </c>
      <c r="E63" s="20">
        <v>3</v>
      </c>
      <c r="F63" s="20">
        <v>2</v>
      </c>
      <c r="G63" s="20">
        <v>4</v>
      </c>
      <c r="H63" s="20">
        <v>1</v>
      </c>
      <c r="I63" s="20"/>
      <c r="J63" s="20"/>
      <c r="K63" s="20"/>
      <c r="L63" s="20">
        <f t="shared" si="3"/>
        <v>10</v>
      </c>
      <c r="M63" s="20"/>
    </row>
    <row r="64" spans="1:13">
      <c r="A64" s="20" t="s">
        <v>263</v>
      </c>
      <c r="B64" s="20"/>
      <c r="C64" s="20"/>
      <c r="D64" s="21" t="s">
        <v>257</v>
      </c>
      <c r="E64" s="20">
        <f>E48+E50+E52+E54+E56+E58+E60+E62</f>
        <v>5</v>
      </c>
      <c r="F64" s="20">
        <f>F48+F50+F52+F54+F56+F58+F60+F62</f>
        <v>4</v>
      </c>
      <c r="G64" s="20">
        <f>G48+G50+G52+G54+G56+G58+G60+G62</f>
        <v>6</v>
      </c>
      <c r="H64" s="20">
        <f>H48+H50+H52+H54+H56+H58+H60+H62</f>
        <v>1</v>
      </c>
      <c r="I64" s="20"/>
      <c r="J64" s="20"/>
      <c r="K64" s="20"/>
      <c r="L64" s="20">
        <f>L48+L50+L52+L54+L56+L58+L60+L62</f>
        <v>16</v>
      </c>
      <c r="M64" s="20"/>
    </row>
    <row r="65" spans="1:13">
      <c r="A65" s="20"/>
      <c r="B65" s="20"/>
      <c r="C65" s="20"/>
      <c r="D65" s="21" t="s">
        <v>258</v>
      </c>
      <c r="E65" s="20">
        <f>E49+E51+E53+E55+E57+E59+E61+E63</f>
        <v>5</v>
      </c>
      <c r="F65" s="20">
        <f>F49+F51+F53+F55+F57+F59+F61+F63</f>
        <v>4</v>
      </c>
      <c r="G65" s="20">
        <f>G49+G51+G53+G55+G57+G59+G61+G63</f>
        <v>6</v>
      </c>
      <c r="H65" s="20">
        <f>H49+H51+H53+H55+H57+H59+H61+H63</f>
        <v>1</v>
      </c>
      <c r="I65" s="20"/>
      <c r="J65" s="20"/>
      <c r="K65" s="20"/>
      <c r="L65" s="20">
        <f>L49+L51+L53+L55+L57+L59+L61+L63</f>
        <v>16</v>
      </c>
      <c r="M65" s="20"/>
    </row>
    <row r="66" ht="39.6" customHeight="1" spans="1:13">
      <c r="A66" s="36" t="s">
        <v>264</v>
      </c>
      <c r="B66" s="36"/>
      <c r="C66" s="36"/>
      <c r="D66" s="36"/>
      <c r="E66" s="36"/>
      <c r="F66" s="36"/>
      <c r="G66" s="36"/>
      <c r="H66" s="36"/>
      <c r="I66" s="36"/>
      <c r="J66" s="36"/>
      <c r="K66" s="36"/>
      <c r="L66" s="36"/>
      <c r="M66" s="36"/>
    </row>
  </sheetData>
  <mergeCells count="62">
    <mergeCell ref="B44:D44"/>
    <mergeCell ref="A45:M45"/>
    <mergeCell ref="A46:M46"/>
    <mergeCell ref="A47:B47"/>
    <mergeCell ref="C47:D47"/>
    <mergeCell ref="A66:M66"/>
    <mergeCell ref="A2:A6"/>
    <mergeCell ref="A7:A11"/>
    <mergeCell ref="A12:A16"/>
    <mergeCell ref="A17:A21"/>
    <mergeCell ref="A22:A26"/>
    <mergeCell ref="A27:A31"/>
    <mergeCell ref="A32:A36"/>
    <mergeCell ref="A37:A39"/>
    <mergeCell ref="A40:A43"/>
    <mergeCell ref="B2:B6"/>
    <mergeCell ref="B7:B11"/>
    <mergeCell ref="B12:B16"/>
    <mergeCell ref="B17:B21"/>
    <mergeCell ref="B22:B26"/>
    <mergeCell ref="B27:B31"/>
    <mergeCell ref="B37:B39"/>
    <mergeCell ref="B40:B43"/>
    <mergeCell ref="C2:C6"/>
    <mergeCell ref="C7:C11"/>
    <mergeCell ref="C12:C16"/>
    <mergeCell ref="C17:C21"/>
    <mergeCell ref="C22:C26"/>
    <mergeCell ref="C27:C31"/>
    <mergeCell ref="C37:C39"/>
    <mergeCell ref="C40:C43"/>
    <mergeCell ref="C48:C49"/>
    <mergeCell ref="C50:C51"/>
    <mergeCell ref="C52:C53"/>
    <mergeCell ref="C54:C55"/>
    <mergeCell ref="C56:C57"/>
    <mergeCell ref="C58:C59"/>
    <mergeCell ref="C60:C61"/>
    <mergeCell ref="C62:C63"/>
    <mergeCell ref="D2:D6"/>
    <mergeCell ref="D7:D11"/>
    <mergeCell ref="D12:D16"/>
    <mergeCell ref="D17:D21"/>
    <mergeCell ref="D22:D26"/>
    <mergeCell ref="D27:D31"/>
    <mergeCell ref="D37:D39"/>
    <mergeCell ref="D40:D43"/>
    <mergeCell ref="K2:K6"/>
    <mergeCell ref="K7:K11"/>
    <mergeCell ref="K12:K16"/>
    <mergeCell ref="K17:K21"/>
    <mergeCell ref="K22:K26"/>
    <mergeCell ref="K27:K31"/>
    <mergeCell ref="K32:K36"/>
    <mergeCell ref="K37:K39"/>
    <mergeCell ref="K40:K43"/>
    <mergeCell ref="L32:L36"/>
    <mergeCell ref="M32:M36"/>
    <mergeCell ref="B32:D36"/>
    <mergeCell ref="A48:B59"/>
    <mergeCell ref="A64:C65"/>
    <mergeCell ref="A60:B63"/>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相关说明</vt:lpstr>
      <vt:lpstr>填报人联系信息</vt:lpstr>
      <vt:lpstr>(1)说明和分析（样表）</vt:lpstr>
      <vt:lpstr>(2)项目信息变动跟踪表（样表）</vt:lpstr>
      <vt:lpstr>(3)总体进度完成情况统计和分析（样表）</vt:lpstr>
      <vt:lpstr>（4）形象进度图统计</vt:lpstr>
      <vt:lpstr>（5）功效分析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DEARYY</cp:lastModifiedBy>
  <dcterms:created xsi:type="dcterms:W3CDTF">2016-06-23T14:43:00Z</dcterms:created>
  <dcterms:modified xsi:type="dcterms:W3CDTF">2018-11-23T12:04:14Z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