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470" yWindow="0" windowWidth="13785" windowHeight="12750" tabRatio="763" firstSheet="2" activeTab="3"/>
  </bookViews>
  <sheets>
    <sheet name="汇总" sheetId="2" state="hidden" r:id="rId1"/>
    <sheet name="总包总分" sheetId="1" state="hidden" r:id="rId2"/>
    <sheet name="2018年四季度计划汇总表（报局）" sheetId="5" r:id="rId3"/>
    <sheet name="2018年四季度施工生产计划 （报局）美元" sheetId="4" r:id="rId4"/>
    <sheet name="2018年四季度施工生产计划 （报局）人民币" sheetId="6" r:id="rId5"/>
    <sheet name="2018年四季度施工生产计划 （报局）美元不含公式" sheetId="7" r:id="rId6"/>
    <sheet name="2018年四季度施工生产计划 （报局）人民币不含公式" sheetId="8" r:id="rId7"/>
    <sheet name="Sheet1" sheetId="9" r:id="rId8"/>
  </sheets>
  <definedNames>
    <definedName name="_xlnm.Print_Area" localSheetId="2">'2018年四季度计划汇总表（报局）'!$A$1:$E$13</definedName>
    <definedName name="_xlnm.Print_Area" localSheetId="3">'2018年四季度施工生产计划 （报局）美元'!$A$1:$J$463</definedName>
    <definedName name="_xlnm.Print_Area" localSheetId="4">'2018年四季度施工生产计划 （报局）人民币'!#REF!</definedName>
    <definedName name="_xlnm.Print_Area" localSheetId="0">汇总!$A$1:$F$27</definedName>
    <definedName name="_xlnm.Print_Area" localSheetId="1">总包总分!#REF!</definedName>
    <definedName name="_xlnm.Print_Titles" localSheetId="2">'2018年四季度计划汇总表（报局）'!$1:$4</definedName>
    <definedName name="_xlnm.Print_Titles" localSheetId="3">'2018年四季度施工生产计划 （报局）美元'!$4:$4</definedName>
    <definedName name="_xlnm.Print_Titles" localSheetId="4">'2018年四季度施工生产计划 （报局）人民币'!$4:$4</definedName>
    <definedName name="_xlnm.Print_Titles" localSheetId="1">总包总分!$4:$4</definedName>
  </definedNames>
  <calcPr calcId="145621" concurrentCalc="0"/>
</workbook>
</file>

<file path=xl/calcChain.xml><?xml version="1.0" encoding="utf-8"?>
<calcChain xmlns="http://schemas.openxmlformats.org/spreadsheetml/2006/main">
  <c r="I78" i="8" l="1"/>
  <c r="H78" i="8"/>
  <c r="E78" i="8"/>
  <c r="I115" i="8"/>
  <c r="H115" i="8"/>
  <c r="E115" i="8"/>
  <c r="I114" i="8"/>
  <c r="H114" i="8"/>
  <c r="E114" i="8"/>
  <c r="I104" i="8"/>
  <c r="H104" i="8"/>
  <c r="E104" i="8"/>
  <c r="I97" i="8"/>
  <c r="H97" i="8"/>
  <c r="E97" i="8"/>
  <c r="I96" i="8"/>
  <c r="H96" i="8"/>
  <c r="E96" i="8"/>
  <c r="I92" i="8"/>
  <c r="H92" i="8"/>
  <c r="E92" i="8"/>
  <c r="E90" i="8"/>
  <c r="I86" i="8"/>
  <c r="H86" i="8"/>
  <c r="E86" i="8"/>
  <c r="I85" i="8"/>
  <c r="H85" i="8"/>
  <c r="E85" i="8"/>
  <c r="I77" i="8"/>
  <c r="H77" i="8"/>
  <c r="E77" i="8"/>
  <c r="I76" i="8"/>
  <c r="H76" i="8"/>
  <c r="E76" i="8"/>
  <c r="I73" i="8"/>
  <c r="H73" i="8"/>
  <c r="E73" i="8"/>
  <c r="I69" i="8"/>
  <c r="H69" i="8"/>
  <c r="E69" i="8"/>
  <c r="I68" i="8"/>
  <c r="H68" i="8"/>
  <c r="E68" i="8"/>
  <c r="I67" i="8"/>
  <c r="H67" i="8"/>
  <c r="E67" i="8"/>
  <c r="I66" i="8"/>
  <c r="H66" i="8"/>
  <c r="E66" i="8"/>
  <c r="I65" i="8"/>
  <c r="H65" i="8"/>
  <c r="E65" i="8"/>
  <c r="I64" i="8"/>
  <c r="H64" i="8"/>
  <c r="E64" i="8"/>
  <c r="I63" i="8"/>
  <c r="H63" i="8"/>
  <c r="E63" i="8"/>
  <c r="I62" i="8"/>
  <c r="H62" i="8"/>
  <c r="E62" i="8"/>
  <c r="I421" i="6"/>
  <c r="E174" i="4"/>
  <c r="E178" i="4"/>
  <c r="E165" i="4"/>
  <c r="E90" i="4"/>
  <c r="E16" i="4"/>
  <c r="E12" i="4"/>
  <c r="E368" i="4"/>
  <c r="E354" i="4"/>
  <c r="E376" i="4"/>
  <c r="E355" i="4"/>
  <c r="E353" i="4"/>
  <c r="E352" i="4"/>
  <c r="E96" i="4"/>
  <c r="E95" i="4"/>
  <c r="E81" i="4"/>
  <c r="E111" i="4"/>
  <c r="E115" i="4"/>
  <c r="E110" i="4"/>
  <c r="E83" i="4"/>
  <c r="E120" i="4"/>
  <c r="E119" i="4"/>
  <c r="E84" i="4"/>
  <c r="E85" i="4"/>
  <c r="E80" i="4"/>
  <c r="E86" i="4"/>
  <c r="E79" i="4"/>
  <c r="E209" i="4"/>
  <c r="E217" i="4"/>
  <c r="E208" i="4"/>
  <c r="E194" i="4"/>
  <c r="E195" i="4"/>
  <c r="E196" i="4"/>
  <c r="E238" i="4"/>
  <c r="E242" i="4"/>
  <c r="E237" i="4"/>
  <c r="E197" i="4"/>
  <c r="E198" i="4"/>
  <c r="E193" i="4"/>
  <c r="E192" i="4"/>
  <c r="E321" i="4"/>
  <c r="E317" i="4"/>
  <c r="E326" i="4"/>
  <c r="E316" i="4"/>
  <c r="E302" i="4"/>
  <c r="E330" i="4"/>
  <c r="E329" i="4"/>
  <c r="E303" i="4"/>
  <c r="E335" i="4"/>
  <c r="E334" i="4"/>
  <c r="E304" i="4"/>
  <c r="E344" i="4"/>
  <c r="E349" i="4"/>
  <c r="E350" i="4"/>
  <c r="E351" i="4"/>
  <c r="E348" i="4"/>
  <c r="E343" i="4"/>
  <c r="E305" i="4"/>
  <c r="E301" i="4"/>
  <c r="E300" i="4"/>
  <c r="E5" i="4"/>
  <c r="E430" i="6"/>
  <c r="E424" i="6"/>
  <c r="E403" i="6"/>
  <c r="E418" i="6"/>
  <c r="E419" i="6"/>
  <c r="E416" i="6"/>
  <c r="E402" i="6"/>
  <c r="E401" i="6"/>
  <c r="E400" i="6"/>
  <c r="E38" i="6"/>
  <c r="E39" i="6"/>
  <c r="E40" i="6"/>
  <c r="E37" i="6"/>
  <c r="E45" i="6"/>
  <c r="E46" i="6"/>
  <c r="E41" i="6"/>
  <c r="E36" i="6"/>
  <c r="E22" i="6"/>
  <c r="E58" i="6"/>
  <c r="E57" i="6"/>
  <c r="E60" i="6"/>
  <c r="E59" i="6"/>
  <c r="E56" i="6"/>
  <c r="E24" i="6"/>
  <c r="E21" i="6"/>
  <c r="E20" i="6"/>
  <c r="E145" i="6"/>
  <c r="E146" i="6"/>
  <c r="E147" i="6"/>
  <c r="E144" i="6"/>
  <c r="E143" i="6"/>
  <c r="E129" i="6"/>
  <c r="E160" i="6"/>
  <c r="E161" i="6"/>
  <c r="E162" i="6"/>
  <c r="E159" i="6"/>
  <c r="E164" i="6"/>
  <c r="E165" i="6"/>
  <c r="E166" i="6"/>
  <c r="E163" i="6"/>
  <c r="E158" i="6"/>
  <c r="E131" i="6"/>
  <c r="E169" i="6"/>
  <c r="E170" i="6"/>
  <c r="E171" i="6"/>
  <c r="E168" i="6"/>
  <c r="E167" i="6"/>
  <c r="E132" i="6"/>
  <c r="E128" i="6"/>
  <c r="E227" i="6"/>
  <c r="E226" i="6"/>
  <c r="E138" i="6"/>
  <c r="E134" i="6"/>
  <c r="E127" i="6"/>
  <c r="E258" i="6"/>
  <c r="E259" i="6"/>
  <c r="E260" i="6"/>
  <c r="E257" i="6"/>
  <c r="E266" i="6"/>
  <c r="E265" i="6"/>
  <c r="E256" i="6"/>
  <c r="E242" i="6"/>
  <c r="E287" i="6"/>
  <c r="E288" i="6"/>
  <c r="E286" i="6"/>
  <c r="E291" i="6"/>
  <c r="E290" i="6"/>
  <c r="E285" i="6"/>
  <c r="E245" i="6"/>
  <c r="E241" i="6"/>
  <c r="E240" i="6"/>
  <c r="E366" i="6"/>
  <c r="E367" i="6"/>
  <c r="E368" i="6"/>
  <c r="E369" i="6"/>
  <c r="E370" i="6"/>
  <c r="E371" i="6"/>
  <c r="E372" i="6"/>
  <c r="E375" i="6"/>
  <c r="E373" i="6"/>
  <c r="E364" i="6"/>
  <c r="E350" i="6"/>
  <c r="E379" i="6"/>
  <c r="E378" i="6"/>
  <c r="E377" i="6"/>
  <c r="E351" i="6"/>
  <c r="E384" i="6"/>
  <c r="E385" i="6"/>
  <c r="E386" i="6"/>
  <c r="E387" i="6"/>
  <c r="E388" i="6"/>
  <c r="E383" i="6"/>
  <c r="E382" i="6"/>
  <c r="E352" i="6"/>
  <c r="E393" i="6"/>
  <c r="E394" i="6"/>
  <c r="E395" i="6"/>
  <c r="E392" i="6"/>
  <c r="E397" i="6"/>
  <c r="E398" i="6"/>
  <c r="E399" i="6"/>
  <c r="E396" i="6"/>
  <c r="E391" i="6"/>
  <c r="E353" i="6"/>
  <c r="E349" i="6"/>
  <c r="E348" i="6"/>
  <c r="E5" i="6"/>
  <c r="O5" i="6"/>
  <c r="E7" i="4"/>
  <c r="E8" i="4"/>
  <c r="E9" i="4"/>
  <c r="E10" i="4"/>
  <c r="E11" i="4"/>
  <c r="E6" i="4"/>
  <c r="E8" i="6"/>
  <c r="E7" i="6"/>
  <c r="E9" i="6"/>
  <c r="E6" i="6"/>
  <c r="O6" i="6"/>
  <c r="O7" i="6"/>
  <c r="O8" i="6"/>
  <c r="O9" i="6"/>
  <c r="E10" i="6"/>
  <c r="O10" i="6"/>
  <c r="E79" i="6"/>
  <c r="E70" i="6"/>
  <c r="E26" i="6"/>
  <c r="E11" i="6"/>
  <c r="O11" i="6"/>
  <c r="E16" i="6"/>
  <c r="E12" i="6"/>
  <c r="O12" i="6"/>
  <c r="O13" i="6"/>
  <c r="O14" i="6"/>
  <c r="O15" i="6"/>
  <c r="O16" i="6"/>
  <c r="O17" i="6"/>
  <c r="O18" i="6"/>
  <c r="O19" i="6"/>
  <c r="I266" i="6"/>
  <c r="H266" i="6"/>
  <c r="E137" i="4"/>
  <c r="O41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E35" i="6"/>
  <c r="O35" i="6"/>
  <c r="O36" i="6"/>
  <c r="O37" i="6"/>
  <c r="O38" i="6"/>
  <c r="O39" i="6"/>
  <c r="O40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E142" i="6"/>
  <c r="E101" i="4"/>
  <c r="E94" i="4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E213" i="6"/>
  <c r="E185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E255" i="6"/>
  <c r="E207" i="4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E365" i="6"/>
  <c r="O365" i="6"/>
  <c r="O366" i="6"/>
  <c r="O367" i="6"/>
  <c r="O368" i="6"/>
  <c r="O369" i="6"/>
  <c r="O370" i="6"/>
  <c r="O371" i="6"/>
  <c r="O372" i="6"/>
  <c r="O373" i="6"/>
  <c r="E374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E383" i="4"/>
  <c r="E392" i="4"/>
  <c r="E401" i="4"/>
  <c r="E367" i="4"/>
  <c r="E415" i="6"/>
  <c r="O415" i="6"/>
  <c r="O416" i="6"/>
  <c r="E417" i="6"/>
  <c r="E369" i="4"/>
  <c r="O417" i="6"/>
  <c r="O418" i="6"/>
  <c r="O419" i="6"/>
  <c r="O420" i="6"/>
  <c r="O421" i="6"/>
  <c r="O422" i="6"/>
  <c r="O423" i="6"/>
  <c r="O424" i="6"/>
  <c r="O425" i="6"/>
  <c r="O426" i="6"/>
  <c r="O427" i="6"/>
  <c r="O428" i="6"/>
  <c r="E429" i="6"/>
  <c r="E381" i="4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E411" i="4"/>
  <c r="E420" i="4"/>
  <c r="E429" i="4"/>
  <c r="E438" i="4"/>
  <c r="E447" i="4"/>
  <c r="E410" i="4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20" i="6"/>
  <c r="D7" i="6"/>
  <c r="K127" i="6"/>
  <c r="E172" i="6"/>
  <c r="I38" i="6"/>
  <c r="I39" i="6"/>
  <c r="I40" i="6"/>
  <c r="I37" i="6"/>
  <c r="I45" i="6"/>
  <c r="I46" i="6"/>
  <c r="I41" i="6"/>
  <c r="I36" i="6"/>
  <c r="I22" i="6"/>
  <c r="I58" i="6"/>
  <c r="I57" i="6"/>
  <c r="I60" i="6"/>
  <c r="I59" i="6"/>
  <c r="I56" i="6"/>
  <c r="I24" i="6"/>
  <c r="I79" i="6"/>
  <c r="I70" i="6"/>
  <c r="I26" i="6"/>
  <c r="I21" i="6"/>
  <c r="I20" i="6"/>
  <c r="I145" i="6"/>
  <c r="I146" i="6"/>
  <c r="I147" i="6"/>
  <c r="I144" i="6"/>
  <c r="I143" i="6"/>
  <c r="I129" i="6"/>
  <c r="I160" i="6"/>
  <c r="I161" i="6"/>
  <c r="I162" i="6"/>
  <c r="I159" i="6"/>
  <c r="I164" i="6"/>
  <c r="I165" i="6"/>
  <c r="I166" i="6"/>
  <c r="I163" i="6"/>
  <c r="I158" i="6"/>
  <c r="I131" i="6"/>
  <c r="I169" i="6"/>
  <c r="I170" i="6"/>
  <c r="I171" i="6"/>
  <c r="I168" i="6"/>
  <c r="I167" i="6"/>
  <c r="I132" i="6"/>
  <c r="I128" i="6"/>
  <c r="I227" i="6"/>
  <c r="I226" i="6"/>
  <c r="I138" i="6"/>
  <c r="I134" i="6"/>
  <c r="I127" i="6"/>
  <c r="I258" i="6"/>
  <c r="I259" i="6"/>
  <c r="I260" i="6"/>
  <c r="I257" i="6"/>
  <c r="I265" i="6"/>
  <c r="I256" i="6"/>
  <c r="I242" i="6"/>
  <c r="I287" i="6"/>
  <c r="I288" i="6"/>
  <c r="I286" i="6"/>
  <c r="I291" i="6"/>
  <c r="I290" i="6"/>
  <c r="I285" i="6"/>
  <c r="I245" i="6"/>
  <c r="I241" i="6"/>
  <c r="I240" i="6"/>
  <c r="I366" i="6"/>
  <c r="I367" i="6"/>
  <c r="I368" i="6"/>
  <c r="I369" i="6"/>
  <c r="I370" i="6"/>
  <c r="I371" i="6"/>
  <c r="I372" i="6"/>
  <c r="I375" i="6"/>
  <c r="I325" i="4"/>
  <c r="I373" i="6"/>
  <c r="I364" i="6"/>
  <c r="I350" i="6"/>
  <c r="I379" i="6"/>
  <c r="I378" i="6"/>
  <c r="I377" i="6"/>
  <c r="I351" i="6"/>
  <c r="I384" i="6"/>
  <c r="I385" i="6"/>
  <c r="I386" i="6"/>
  <c r="I387" i="6"/>
  <c r="I340" i="4"/>
  <c r="I388" i="6"/>
  <c r="I383" i="6"/>
  <c r="I382" i="6"/>
  <c r="I352" i="6"/>
  <c r="I393" i="6"/>
  <c r="I394" i="6"/>
  <c r="I395" i="6"/>
  <c r="I392" i="6"/>
  <c r="I397" i="6"/>
  <c r="I398" i="6"/>
  <c r="I399" i="6"/>
  <c r="I396" i="6"/>
  <c r="I391" i="6"/>
  <c r="I353" i="6"/>
  <c r="I349" i="6"/>
  <c r="I348" i="6"/>
  <c r="I418" i="6"/>
  <c r="I419" i="6"/>
  <c r="I416" i="6"/>
  <c r="I402" i="6"/>
  <c r="I430" i="6"/>
  <c r="I424" i="6"/>
  <c r="I403" i="6"/>
  <c r="I401" i="6"/>
  <c r="I400" i="6"/>
  <c r="I5" i="6"/>
  <c r="K5" i="6"/>
  <c r="I368" i="4"/>
  <c r="I354" i="4"/>
  <c r="I376" i="4"/>
  <c r="I355" i="4"/>
  <c r="I353" i="4"/>
  <c r="I352" i="4"/>
  <c r="D9" i="5"/>
  <c r="I344" i="4"/>
  <c r="I348" i="4"/>
  <c r="I343" i="4"/>
  <c r="I305" i="4"/>
  <c r="I316" i="4"/>
  <c r="I302" i="4"/>
  <c r="I330" i="4"/>
  <c r="I329" i="4"/>
  <c r="I303" i="4"/>
  <c r="I335" i="4"/>
  <c r="I334" i="4"/>
  <c r="I304" i="4"/>
  <c r="I301" i="4"/>
  <c r="I300" i="4"/>
  <c r="D8" i="5"/>
  <c r="D5" i="5"/>
  <c r="I96" i="4"/>
  <c r="I95" i="4"/>
  <c r="I81" i="4"/>
  <c r="I111" i="4"/>
  <c r="I115" i="4"/>
  <c r="I110" i="4"/>
  <c r="I83" i="4"/>
  <c r="I120" i="4"/>
  <c r="I119" i="4"/>
  <c r="I84" i="4"/>
  <c r="I85" i="4"/>
  <c r="I80" i="4"/>
  <c r="I178" i="4"/>
  <c r="I90" i="4"/>
  <c r="I86" i="4"/>
  <c r="I79" i="4"/>
  <c r="D6" i="5"/>
  <c r="I209" i="4"/>
  <c r="I217" i="4"/>
  <c r="I208" i="4"/>
  <c r="I194" i="4"/>
  <c r="I195" i="4"/>
  <c r="I196" i="4"/>
  <c r="I238" i="4"/>
  <c r="I242" i="4"/>
  <c r="I237" i="4"/>
  <c r="I197" i="4"/>
  <c r="I198" i="4"/>
  <c r="I193" i="4"/>
  <c r="I192" i="4"/>
  <c r="D7" i="5"/>
  <c r="D12" i="5"/>
  <c r="D13" i="5"/>
  <c r="H379" i="6"/>
  <c r="H378" i="6"/>
  <c r="H377" i="6"/>
  <c r="H351" i="6"/>
  <c r="H430" i="6"/>
  <c r="H424" i="6"/>
  <c r="H403" i="6"/>
  <c r="H8" i="6"/>
  <c r="I16" i="4"/>
  <c r="I12" i="4"/>
  <c r="H178" i="4"/>
  <c r="H165" i="4"/>
  <c r="H90" i="4"/>
  <c r="H16" i="4"/>
  <c r="H12" i="4"/>
  <c r="I172" i="6"/>
  <c r="H172" i="6"/>
  <c r="M172" i="6"/>
  <c r="N172" i="6"/>
  <c r="M173" i="6"/>
  <c r="N173" i="6"/>
  <c r="M174" i="6"/>
  <c r="N174" i="6"/>
  <c r="M175" i="6"/>
  <c r="N175" i="6"/>
  <c r="M176" i="6"/>
  <c r="N176" i="6"/>
  <c r="M177" i="6"/>
  <c r="N177" i="6"/>
  <c r="M178" i="6"/>
  <c r="N178" i="6"/>
  <c r="M179" i="6"/>
  <c r="N179" i="6"/>
  <c r="M180" i="6"/>
  <c r="N180" i="6"/>
  <c r="M181" i="6"/>
  <c r="N181" i="6"/>
  <c r="M182" i="6"/>
  <c r="N182" i="6"/>
  <c r="M183" i="6"/>
  <c r="N183" i="6"/>
  <c r="M184" i="6"/>
  <c r="N184" i="6"/>
  <c r="H137" i="4"/>
  <c r="H227" i="6"/>
  <c r="H226" i="6"/>
  <c r="H213" i="6"/>
  <c r="H185" i="6"/>
  <c r="M185" i="6"/>
  <c r="I165" i="4"/>
  <c r="I137" i="4"/>
  <c r="I213" i="6"/>
  <c r="I185" i="6"/>
  <c r="N185" i="6"/>
  <c r="M186" i="6"/>
  <c r="N186" i="6"/>
  <c r="M187" i="6"/>
  <c r="N187" i="6"/>
  <c r="M188" i="6"/>
  <c r="N188" i="6"/>
  <c r="M189" i="6"/>
  <c r="N189" i="6"/>
  <c r="M190" i="6"/>
  <c r="N190" i="6"/>
  <c r="M191" i="6"/>
  <c r="N191" i="6"/>
  <c r="M192" i="6"/>
  <c r="N192" i="6"/>
  <c r="M193" i="6"/>
  <c r="N193" i="6"/>
  <c r="M194" i="6"/>
  <c r="N194" i="6"/>
  <c r="M195" i="6"/>
  <c r="N195" i="6"/>
  <c r="M196" i="6"/>
  <c r="N196" i="6"/>
  <c r="M197" i="6"/>
  <c r="N197" i="6"/>
  <c r="M198" i="6"/>
  <c r="N198" i="6"/>
  <c r="M199" i="6"/>
  <c r="N199" i="6"/>
  <c r="M200" i="6"/>
  <c r="N200" i="6"/>
  <c r="M201" i="6"/>
  <c r="N201" i="6"/>
  <c r="M202" i="6"/>
  <c r="N202" i="6"/>
  <c r="M203" i="6"/>
  <c r="N203" i="6"/>
  <c r="M204" i="6"/>
  <c r="N204" i="6"/>
  <c r="M205" i="6"/>
  <c r="N205" i="6"/>
  <c r="M206" i="6"/>
  <c r="N206" i="6"/>
  <c r="M207" i="6"/>
  <c r="N207" i="6"/>
  <c r="M208" i="6"/>
  <c r="N208" i="6"/>
  <c r="M209" i="6"/>
  <c r="N209" i="6"/>
  <c r="M210" i="6"/>
  <c r="N210" i="6"/>
  <c r="M211" i="6"/>
  <c r="N211" i="6"/>
  <c r="M212" i="6"/>
  <c r="N212" i="6"/>
  <c r="M213" i="6"/>
  <c r="N213" i="6"/>
  <c r="M214" i="6"/>
  <c r="N214" i="6"/>
  <c r="M215" i="6"/>
  <c r="N215" i="6"/>
  <c r="M216" i="6"/>
  <c r="N216" i="6"/>
  <c r="M217" i="6"/>
  <c r="N217" i="6"/>
  <c r="M218" i="6"/>
  <c r="N218" i="6"/>
  <c r="M219" i="6"/>
  <c r="N219" i="6"/>
  <c r="M220" i="6"/>
  <c r="N220" i="6"/>
  <c r="M221" i="6"/>
  <c r="N221" i="6"/>
  <c r="M222" i="6"/>
  <c r="N222" i="6"/>
  <c r="M223" i="6"/>
  <c r="N223" i="6"/>
  <c r="M224" i="6"/>
  <c r="N224" i="6"/>
  <c r="M225" i="6"/>
  <c r="N225" i="6"/>
  <c r="M226" i="6"/>
  <c r="N226" i="6"/>
  <c r="M227" i="6"/>
  <c r="N227" i="6"/>
  <c r="M228" i="6"/>
  <c r="N228" i="6"/>
  <c r="M229" i="6"/>
  <c r="N229" i="6"/>
  <c r="M230" i="6"/>
  <c r="N230" i="6"/>
  <c r="M231" i="6"/>
  <c r="N231" i="6"/>
  <c r="M232" i="6"/>
  <c r="N232" i="6"/>
  <c r="M233" i="6"/>
  <c r="N233" i="6"/>
  <c r="M234" i="6"/>
  <c r="N234" i="6"/>
  <c r="M235" i="6"/>
  <c r="N235" i="6"/>
  <c r="M236" i="6"/>
  <c r="N236" i="6"/>
  <c r="M237" i="6"/>
  <c r="N237" i="6"/>
  <c r="M238" i="6"/>
  <c r="N238" i="6"/>
  <c r="M239" i="6"/>
  <c r="N239" i="6"/>
  <c r="H258" i="6"/>
  <c r="H259" i="6"/>
  <c r="H260" i="6"/>
  <c r="H257" i="6"/>
  <c r="H265" i="6"/>
  <c r="H256" i="6"/>
  <c r="H242" i="6"/>
  <c r="H287" i="6"/>
  <c r="H286" i="6"/>
  <c r="H291" i="6"/>
  <c r="H290" i="6"/>
  <c r="H285" i="6"/>
  <c r="H245" i="6"/>
  <c r="H241" i="6"/>
  <c r="H240" i="6"/>
  <c r="H209" i="4"/>
  <c r="H217" i="4"/>
  <c r="H208" i="4"/>
  <c r="H194" i="4"/>
  <c r="H195" i="4"/>
  <c r="H196" i="4"/>
  <c r="H238" i="4"/>
  <c r="H242" i="4"/>
  <c r="H237" i="4"/>
  <c r="H197" i="4"/>
  <c r="H198" i="4"/>
  <c r="H193" i="4"/>
  <c r="H192" i="4"/>
  <c r="M240" i="6"/>
  <c r="N240" i="6"/>
  <c r="M241" i="6"/>
  <c r="N241" i="6"/>
  <c r="M242" i="6"/>
  <c r="N242" i="6"/>
  <c r="M243" i="6"/>
  <c r="N243" i="6"/>
  <c r="M244" i="6"/>
  <c r="N244" i="6"/>
  <c r="M245" i="6"/>
  <c r="N245" i="6"/>
  <c r="M246" i="6"/>
  <c r="N246" i="6"/>
  <c r="M247" i="6"/>
  <c r="N247" i="6"/>
  <c r="M248" i="6"/>
  <c r="N248" i="6"/>
  <c r="M249" i="6"/>
  <c r="N249" i="6"/>
  <c r="M250" i="6"/>
  <c r="N250" i="6"/>
  <c r="M251" i="6"/>
  <c r="N251" i="6"/>
  <c r="M252" i="6"/>
  <c r="N252" i="6"/>
  <c r="M253" i="6"/>
  <c r="N253" i="6"/>
  <c r="M254" i="6"/>
  <c r="N254" i="6"/>
  <c r="H255" i="6"/>
  <c r="H207" i="4"/>
  <c r="M255" i="6"/>
  <c r="I255" i="6"/>
  <c r="I207" i="4"/>
  <c r="N255" i="6"/>
  <c r="M256" i="6"/>
  <c r="N256" i="6"/>
  <c r="M257" i="6"/>
  <c r="N257" i="6"/>
  <c r="M258" i="6"/>
  <c r="N258" i="6"/>
  <c r="M259" i="6"/>
  <c r="N259" i="6"/>
  <c r="M260" i="6"/>
  <c r="N260" i="6"/>
  <c r="M261" i="6"/>
  <c r="N261" i="6"/>
  <c r="M262" i="6"/>
  <c r="N262" i="6"/>
  <c r="M263" i="6"/>
  <c r="N263" i="6"/>
  <c r="M264" i="6"/>
  <c r="N264" i="6"/>
  <c r="M265" i="6"/>
  <c r="N265" i="6"/>
  <c r="M266" i="6"/>
  <c r="N266" i="6"/>
  <c r="M267" i="6"/>
  <c r="N267" i="6"/>
  <c r="M268" i="6"/>
  <c r="N268" i="6"/>
  <c r="M269" i="6"/>
  <c r="N269" i="6"/>
  <c r="M270" i="6"/>
  <c r="N270" i="6"/>
  <c r="M271" i="6"/>
  <c r="N271" i="6"/>
  <c r="M272" i="6"/>
  <c r="N272" i="6"/>
  <c r="M273" i="6"/>
  <c r="N273" i="6"/>
  <c r="M274" i="6"/>
  <c r="N274" i="6"/>
  <c r="M275" i="6"/>
  <c r="N275" i="6"/>
  <c r="M276" i="6"/>
  <c r="N276" i="6"/>
  <c r="M277" i="6"/>
  <c r="N277" i="6"/>
  <c r="M278" i="6"/>
  <c r="N278" i="6"/>
  <c r="M279" i="6"/>
  <c r="N279" i="6"/>
  <c r="M280" i="6"/>
  <c r="N280" i="6"/>
  <c r="M281" i="6"/>
  <c r="N281" i="6"/>
  <c r="M282" i="6"/>
  <c r="N282" i="6"/>
  <c r="M283" i="6"/>
  <c r="N283" i="6"/>
  <c r="M284" i="6"/>
  <c r="N284" i="6"/>
  <c r="M285" i="6"/>
  <c r="N285" i="6"/>
  <c r="M286" i="6"/>
  <c r="N286" i="6"/>
  <c r="M287" i="6"/>
  <c r="N287" i="6"/>
  <c r="M288" i="6"/>
  <c r="N288" i="6"/>
  <c r="M289" i="6"/>
  <c r="N289" i="6"/>
  <c r="M290" i="6"/>
  <c r="N290" i="6"/>
  <c r="M291" i="6"/>
  <c r="N291" i="6"/>
  <c r="M292" i="6"/>
  <c r="N292" i="6"/>
  <c r="M293" i="6"/>
  <c r="N293" i="6"/>
  <c r="M294" i="6"/>
  <c r="N294" i="6"/>
  <c r="M295" i="6"/>
  <c r="N295" i="6"/>
  <c r="M296" i="6"/>
  <c r="N296" i="6"/>
  <c r="M297" i="6"/>
  <c r="N297" i="6"/>
  <c r="M298" i="6"/>
  <c r="N298" i="6"/>
  <c r="M299" i="6"/>
  <c r="N299" i="6"/>
  <c r="M300" i="6"/>
  <c r="N300" i="6"/>
  <c r="M301" i="6"/>
  <c r="N301" i="6"/>
  <c r="M302" i="6"/>
  <c r="N302" i="6"/>
  <c r="M303" i="6"/>
  <c r="N303" i="6"/>
  <c r="M304" i="6"/>
  <c r="N304" i="6"/>
  <c r="M305" i="6"/>
  <c r="N305" i="6"/>
  <c r="M306" i="6"/>
  <c r="N306" i="6"/>
  <c r="M307" i="6"/>
  <c r="N307" i="6"/>
  <c r="M308" i="6"/>
  <c r="N308" i="6"/>
  <c r="M309" i="6"/>
  <c r="N309" i="6"/>
  <c r="M310" i="6"/>
  <c r="N310" i="6"/>
  <c r="M311" i="6"/>
  <c r="N311" i="6"/>
  <c r="M312" i="6"/>
  <c r="N312" i="6"/>
  <c r="M313" i="6"/>
  <c r="N313" i="6"/>
  <c r="M314" i="6"/>
  <c r="N314" i="6"/>
  <c r="M315" i="6"/>
  <c r="N315" i="6"/>
  <c r="M316" i="6"/>
  <c r="N316" i="6"/>
  <c r="M317" i="6"/>
  <c r="N317" i="6"/>
  <c r="M318" i="6"/>
  <c r="N318" i="6"/>
  <c r="M319" i="6"/>
  <c r="N319" i="6"/>
  <c r="M320" i="6"/>
  <c r="N320" i="6"/>
  <c r="M321" i="6"/>
  <c r="N321" i="6"/>
  <c r="M322" i="6"/>
  <c r="N322" i="6"/>
  <c r="M323" i="6"/>
  <c r="N323" i="6"/>
  <c r="M324" i="6"/>
  <c r="N324" i="6"/>
  <c r="M325" i="6"/>
  <c r="N325" i="6"/>
  <c r="M326" i="6"/>
  <c r="N326" i="6"/>
  <c r="M327" i="6"/>
  <c r="N327" i="6"/>
  <c r="M328" i="6"/>
  <c r="N328" i="6"/>
  <c r="M329" i="6"/>
  <c r="N329" i="6"/>
  <c r="M330" i="6"/>
  <c r="N330" i="6"/>
  <c r="M331" i="6"/>
  <c r="N331" i="6"/>
  <c r="M332" i="6"/>
  <c r="N332" i="6"/>
  <c r="M333" i="6"/>
  <c r="N333" i="6"/>
  <c r="M334" i="6"/>
  <c r="N334" i="6"/>
  <c r="M335" i="6"/>
  <c r="N335" i="6"/>
  <c r="M336" i="6"/>
  <c r="N336" i="6"/>
  <c r="M337" i="6"/>
  <c r="N337" i="6"/>
  <c r="M338" i="6"/>
  <c r="N338" i="6"/>
  <c r="M339" i="6"/>
  <c r="N339" i="6"/>
  <c r="M340" i="6"/>
  <c r="N340" i="6"/>
  <c r="M341" i="6"/>
  <c r="N341" i="6"/>
  <c r="M342" i="6"/>
  <c r="N342" i="6"/>
  <c r="M343" i="6"/>
  <c r="N343" i="6"/>
  <c r="M344" i="6"/>
  <c r="N344" i="6"/>
  <c r="M345" i="6"/>
  <c r="N345" i="6"/>
  <c r="M346" i="6"/>
  <c r="N346" i="6"/>
  <c r="M347" i="6"/>
  <c r="N347" i="6"/>
  <c r="H366" i="6"/>
  <c r="H367" i="6"/>
  <c r="H368" i="6"/>
  <c r="H369" i="6"/>
  <c r="H370" i="6"/>
  <c r="H371" i="6"/>
  <c r="H372" i="6"/>
  <c r="H375" i="6"/>
  <c r="H373" i="6"/>
  <c r="H364" i="6"/>
  <c r="H350" i="6"/>
  <c r="H384" i="6"/>
  <c r="H385" i="6"/>
  <c r="H386" i="6"/>
  <c r="H387" i="6"/>
  <c r="H388" i="6"/>
  <c r="H383" i="6"/>
  <c r="H382" i="6"/>
  <c r="H352" i="6"/>
  <c r="H345" i="4"/>
  <c r="H393" i="6"/>
  <c r="H394" i="6"/>
  <c r="H395" i="6"/>
  <c r="H392" i="6"/>
  <c r="H397" i="6"/>
  <c r="H350" i="4"/>
  <c r="H398" i="6"/>
  <c r="H351" i="4"/>
  <c r="H399" i="6"/>
  <c r="H396" i="6"/>
  <c r="H391" i="6"/>
  <c r="H353" i="6"/>
  <c r="H349" i="6"/>
  <c r="H348" i="6"/>
  <c r="H316" i="4"/>
  <c r="H302" i="4"/>
  <c r="H330" i="4"/>
  <c r="H329" i="4"/>
  <c r="H303" i="4"/>
  <c r="H335" i="4"/>
  <c r="H334" i="4"/>
  <c r="H304" i="4"/>
  <c r="H344" i="4"/>
  <c r="H348" i="4"/>
  <c r="H343" i="4"/>
  <c r="H305" i="4"/>
  <c r="H301" i="4"/>
  <c r="H300" i="4"/>
  <c r="M348" i="6"/>
  <c r="N348" i="6"/>
  <c r="M349" i="6"/>
  <c r="N349" i="6"/>
  <c r="M350" i="6"/>
  <c r="N350" i="6"/>
  <c r="M351" i="6"/>
  <c r="N351" i="6"/>
  <c r="M352" i="6"/>
  <c r="N352" i="6"/>
  <c r="M353" i="6"/>
  <c r="N353" i="6"/>
  <c r="M354" i="6"/>
  <c r="N354" i="6"/>
  <c r="M355" i="6"/>
  <c r="N355" i="6"/>
  <c r="M356" i="6"/>
  <c r="N356" i="6"/>
  <c r="M357" i="6"/>
  <c r="N357" i="6"/>
  <c r="M358" i="6"/>
  <c r="N358" i="6"/>
  <c r="M359" i="6"/>
  <c r="N359" i="6"/>
  <c r="M360" i="6"/>
  <c r="N360" i="6"/>
  <c r="M361" i="6"/>
  <c r="N361" i="6"/>
  <c r="M362" i="6"/>
  <c r="N362" i="6"/>
  <c r="M363" i="6"/>
  <c r="N363" i="6"/>
  <c r="M364" i="6"/>
  <c r="N364" i="6"/>
  <c r="H365" i="6"/>
  <c r="H317" i="4"/>
  <c r="M365" i="6"/>
  <c r="I365" i="6"/>
  <c r="I317" i="4"/>
  <c r="N365" i="6"/>
  <c r="M366" i="6"/>
  <c r="N366" i="6"/>
  <c r="M367" i="6"/>
  <c r="N367" i="6"/>
  <c r="M368" i="6"/>
  <c r="N368" i="6"/>
  <c r="M369" i="6"/>
  <c r="N369" i="6"/>
  <c r="M370" i="6"/>
  <c r="N370" i="6"/>
  <c r="M371" i="6"/>
  <c r="N371" i="6"/>
  <c r="M372" i="6"/>
  <c r="N372" i="6"/>
  <c r="M373" i="6"/>
  <c r="N373" i="6"/>
  <c r="H374" i="6"/>
  <c r="H326" i="4"/>
  <c r="M374" i="6"/>
  <c r="I374" i="6"/>
  <c r="I326" i="4"/>
  <c r="N374" i="6"/>
  <c r="M375" i="6"/>
  <c r="N375" i="6"/>
  <c r="M376" i="6"/>
  <c r="N376" i="6"/>
  <c r="M377" i="6"/>
  <c r="N377" i="6"/>
  <c r="M378" i="6"/>
  <c r="N378" i="6"/>
  <c r="M379" i="6"/>
  <c r="N379" i="6"/>
  <c r="M380" i="6"/>
  <c r="N380" i="6"/>
  <c r="M381" i="6"/>
  <c r="N381" i="6"/>
  <c r="M382" i="6"/>
  <c r="N382" i="6"/>
  <c r="M383" i="6"/>
  <c r="N383" i="6"/>
  <c r="M384" i="6"/>
  <c r="N384" i="6"/>
  <c r="M385" i="6"/>
  <c r="N385" i="6"/>
  <c r="M386" i="6"/>
  <c r="N386" i="6"/>
  <c r="M387" i="6"/>
  <c r="N387" i="6"/>
  <c r="M388" i="6"/>
  <c r="N388" i="6"/>
  <c r="M389" i="6"/>
  <c r="N389" i="6"/>
  <c r="M390" i="6"/>
  <c r="N390" i="6"/>
  <c r="M391" i="6"/>
  <c r="N391" i="6"/>
  <c r="M392" i="6"/>
  <c r="N392" i="6"/>
  <c r="M393" i="6"/>
  <c r="N393" i="6"/>
  <c r="M394" i="6"/>
  <c r="N394" i="6"/>
  <c r="M395" i="6"/>
  <c r="N395" i="6"/>
  <c r="M396" i="6"/>
  <c r="N396" i="6"/>
  <c r="M397" i="6"/>
  <c r="N397" i="6"/>
  <c r="M398" i="6"/>
  <c r="N398" i="6"/>
  <c r="M399" i="6"/>
  <c r="N399" i="6"/>
  <c r="H418" i="6"/>
  <c r="H419" i="6"/>
  <c r="H416" i="6"/>
  <c r="H402" i="6"/>
  <c r="H401" i="6"/>
  <c r="H400" i="6"/>
  <c r="H368" i="4"/>
  <c r="H354" i="4"/>
  <c r="H376" i="4"/>
  <c r="H355" i="4"/>
  <c r="H353" i="4"/>
  <c r="H352" i="4"/>
  <c r="M400" i="6"/>
  <c r="N400" i="6"/>
  <c r="M401" i="6"/>
  <c r="N401" i="6"/>
  <c r="M402" i="6"/>
  <c r="N402" i="6"/>
  <c r="M403" i="6"/>
  <c r="N403" i="6"/>
  <c r="M404" i="6"/>
  <c r="N404" i="6"/>
  <c r="M405" i="6"/>
  <c r="N405" i="6"/>
  <c r="M406" i="6"/>
  <c r="N406" i="6"/>
  <c r="M407" i="6"/>
  <c r="N407" i="6"/>
  <c r="M408" i="6"/>
  <c r="N408" i="6"/>
  <c r="M409" i="6"/>
  <c r="N409" i="6"/>
  <c r="M410" i="6"/>
  <c r="N410" i="6"/>
  <c r="M411" i="6"/>
  <c r="N411" i="6"/>
  <c r="M412" i="6"/>
  <c r="N412" i="6"/>
  <c r="M413" i="6"/>
  <c r="N413" i="6"/>
  <c r="M414" i="6"/>
  <c r="N414" i="6"/>
  <c r="H415" i="6"/>
  <c r="H383" i="4"/>
  <c r="H392" i="4"/>
  <c r="H401" i="4"/>
  <c r="H367" i="4"/>
  <c r="M415" i="6"/>
  <c r="I415" i="6"/>
  <c r="I367" i="4"/>
  <c r="N415" i="6"/>
  <c r="M416" i="6"/>
  <c r="N416" i="6"/>
  <c r="H417" i="6"/>
  <c r="H369" i="4"/>
  <c r="M417" i="6"/>
  <c r="I417" i="6"/>
  <c r="I369" i="4"/>
  <c r="N417" i="6"/>
  <c r="M418" i="6"/>
  <c r="N418" i="6"/>
  <c r="M419" i="6"/>
  <c r="N419" i="6"/>
  <c r="M420" i="6"/>
  <c r="N420" i="6"/>
  <c r="M421" i="6"/>
  <c r="N421" i="6"/>
  <c r="M422" i="6"/>
  <c r="N422" i="6"/>
  <c r="M423" i="6"/>
  <c r="N423" i="6"/>
  <c r="M424" i="6"/>
  <c r="N424" i="6"/>
  <c r="M425" i="6"/>
  <c r="N425" i="6"/>
  <c r="M426" i="6"/>
  <c r="N426" i="6"/>
  <c r="M427" i="6"/>
  <c r="N427" i="6"/>
  <c r="M428" i="6"/>
  <c r="N428" i="6"/>
  <c r="H429" i="6"/>
  <c r="H381" i="4"/>
  <c r="M429" i="6"/>
  <c r="I429" i="6"/>
  <c r="I381" i="4"/>
  <c r="N429" i="6"/>
  <c r="M430" i="6"/>
  <c r="N430" i="6"/>
  <c r="M431" i="6"/>
  <c r="N431" i="6"/>
  <c r="M432" i="6"/>
  <c r="N432" i="6"/>
  <c r="M433" i="6"/>
  <c r="N433" i="6"/>
  <c r="M434" i="6"/>
  <c r="N434" i="6"/>
  <c r="M435" i="6"/>
  <c r="N435" i="6"/>
  <c r="M436" i="6"/>
  <c r="N436" i="6"/>
  <c r="M437" i="6"/>
  <c r="N437" i="6"/>
  <c r="M438" i="6"/>
  <c r="N438" i="6"/>
  <c r="M439" i="6"/>
  <c r="N439" i="6"/>
  <c r="M440" i="6"/>
  <c r="N440" i="6"/>
  <c r="M441" i="6"/>
  <c r="N441" i="6"/>
  <c r="M442" i="6"/>
  <c r="N442" i="6"/>
  <c r="M443" i="6"/>
  <c r="N443" i="6"/>
  <c r="M444" i="6"/>
  <c r="N444" i="6"/>
  <c r="M445" i="6"/>
  <c r="N445" i="6"/>
  <c r="M446" i="6"/>
  <c r="N446" i="6"/>
  <c r="M447" i="6"/>
  <c r="N447" i="6"/>
  <c r="M448" i="6"/>
  <c r="N448" i="6"/>
  <c r="M449" i="6"/>
  <c r="N449" i="6"/>
  <c r="M450" i="6"/>
  <c r="N450" i="6"/>
  <c r="M451" i="6"/>
  <c r="N451" i="6"/>
  <c r="M452" i="6"/>
  <c r="N452" i="6"/>
  <c r="M453" i="6"/>
  <c r="N453" i="6"/>
  <c r="M454" i="6"/>
  <c r="N454" i="6"/>
  <c r="M455" i="6"/>
  <c r="N455" i="6"/>
  <c r="M456" i="6"/>
  <c r="N456" i="6"/>
  <c r="M457" i="6"/>
  <c r="N457" i="6"/>
  <c r="H411" i="4"/>
  <c r="H420" i="4"/>
  <c r="H429" i="4"/>
  <c r="H438" i="4"/>
  <c r="H447" i="4"/>
  <c r="H410" i="4"/>
  <c r="M458" i="6"/>
  <c r="N458" i="6"/>
  <c r="M459" i="6"/>
  <c r="N459" i="6"/>
  <c r="M460" i="6"/>
  <c r="N460" i="6"/>
  <c r="M461" i="6"/>
  <c r="N461" i="6"/>
  <c r="M462" i="6"/>
  <c r="N462" i="6"/>
  <c r="M463" i="6"/>
  <c r="N463" i="6"/>
  <c r="M464" i="6"/>
  <c r="N464" i="6"/>
  <c r="M465" i="6"/>
  <c r="N465" i="6"/>
  <c r="M466" i="6"/>
  <c r="N466" i="6"/>
  <c r="M467" i="6"/>
  <c r="N467" i="6"/>
  <c r="M468" i="6"/>
  <c r="N468" i="6"/>
  <c r="M469" i="6"/>
  <c r="N469" i="6"/>
  <c r="M470" i="6"/>
  <c r="N470" i="6"/>
  <c r="M471" i="6"/>
  <c r="N471" i="6"/>
  <c r="M472" i="6"/>
  <c r="N472" i="6"/>
  <c r="M473" i="6"/>
  <c r="N473" i="6"/>
  <c r="M474" i="6"/>
  <c r="N474" i="6"/>
  <c r="M475" i="6"/>
  <c r="N475" i="6"/>
  <c r="M476" i="6"/>
  <c r="N476" i="6"/>
  <c r="M477" i="6"/>
  <c r="N477" i="6"/>
  <c r="M478" i="6"/>
  <c r="N478" i="6"/>
  <c r="M479" i="6"/>
  <c r="N479" i="6"/>
  <c r="M480" i="6"/>
  <c r="N480" i="6"/>
  <c r="M481" i="6"/>
  <c r="N481" i="6"/>
  <c r="M482" i="6"/>
  <c r="N482" i="6"/>
  <c r="M483" i="6"/>
  <c r="N483" i="6"/>
  <c r="M484" i="6"/>
  <c r="N484" i="6"/>
  <c r="M485" i="6"/>
  <c r="N485" i="6"/>
  <c r="M486" i="6"/>
  <c r="N486" i="6"/>
  <c r="M487" i="6"/>
  <c r="N487" i="6"/>
  <c r="M488" i="6"/>
  <c r="N488" i="6"/>
  <c r="M489" i="6"/>
  <c r="N489" i="6"/>
  <c r="M490" i="6"/>
  <c r="N490" i="6"/>
  <c r="M491" i="6"/>
  <c r="N491" i="6"/>
  <c r="M492" i="6"/>
  <c r="N492" i="6"/>
  <c r="M493" i="6"/>
  <c r="N493" i="6"/>
  <c r="M494" i="6"/>
  <c r="N494" i="6"/>
  <c r="M495" i="6"/>
  <c r="N495" i="6"/>
  <c r="M496" i="6"/>
  <c r="N496" i="6"/>
  <c r="M497" i="6"/>
  <c r="N497" i="6"/>
  <c r="M498" i="6"/>
  <c r="N498" i="6"/>
  <c r="M499" i="6"/>
  <c r="N499" i="6"/>
  <c r="M500" i="6"/>
  <c r="N500" i="6"/>
  <c r="M501" i="6"/>
  <c r="N501" i="6"/>
  <c r="M502" i="6"/>
  <c r="N502" i="6"/>
  <c r="M503" i="6"/>
  <c r="N503" i="6"/>
  <c r="H164" i="6"/>
  <c r="M164" i="6"/>
  <c r="N164" i="6"/>
  <c r="H165" i="6"/>
  <c r="M165" i="6"/>
  <c r="N165" i="6"/>
  <c r="H166" i="6"/>
  <c r="M166" i="6"/>
  <c r="N166" i="6"/>
  <c r="H169" i="6"/>
  <c r="H170" i="6"/>
  <c r="H171" i="6"/>
  <c r="H168" i="6"/>
  <c r="H167" i="6"/>
  <c r="H120" i="4"/>
  <c r="H119" i="4"/>
  <c r="M167" i="6"/>
  <c r="N167" i="6"/>
  <c r="M168" i="6"/>
  <c r="N168" i="6"/>
  <c r="M169" i="6"/>
  <c r="N169" i="6"/>
  <c r="M170" i="6"/>
  <c r="N170" i="6"/>
  <c r="M171" i="6"/>
  <c r="N171" i="6"/>
  <c r="H222" i="6"/>
  <c r="I222" i="6"/>
  <c r="H160" i="6"/>
  <c r="H161" i="6"/>
  <c r="H162" i="6"/>
  <c r="H159" i="6"/>
  <c r="H111" i="4"/>
  <c r="M159" i="6"/>
  <c r="N159" i="6"/>
  <c r="M160" i="6"/>
  <c r="N160" i="6"/>
  <c r="M161" i="6"/>
  <c r="N161" i="6"/>
  <c r="M162" i="6"/>
  <c r="N162" i="6"/>
  <c r="H163" i="6"/>
  <c r="H115" i="4"/>
  <c r="M163" i="6"/>
  <c r="N163" i="6"/>
  <c r="N158" i="6"/>
  <c r="H158" i="6"/>
  <c r="H110" i="4"/>
  <c r="M158" i="6"/>
  <c r="H243" i="6"/>
  <c r="H244" i="6"/>
  <c r="I243" i="6"/>
  <c r="I244" i="6"/>
  <c r="I246" i="6"/>
  <c r="H431" i="6"/>
  <c r="H440" i="6"/>
  <c r="H449" i="6"/>
  <c r="H38" i="6"/>
  <c r="H39" i="6"/>
  <c r="H40" i="6"/>
  <c r="H37" i="6"/>
  <c r="H45" i="6"/>
  <c r="H41" i="6"/>
  <c r="H36" i="6"/>
  <c r="H22" i="6"/>
  <c r="H145" i="6"/>
  <c r="H146" i="6"/>
  <c r="H147" i="6"/>
  <c r="H144" i="6"/>
  <c r="H148" i="6"/>
  <c r="H143" i="6"/>
  <c r="H129" i="6"/>
  <c r="H7" i="6"/>
  <c r="H23" i="6"/>
  <c r="H58" i="6"/>
  <c r="H57" i="6"/>
  <c r="H60" i="6"/>
  <c r="H59" i="6"/>
  <c r="H56" i="6"/>
  <c r="H24" i="6"/>
  <c r="H131" i="6"/>
  <c r="H9" i="6"/>
  <c r="H25" i="6"/>
  <c r="H132" i="6"/>
  <c r="H10" i="6"/>
  <c r="H79" i="6"/>
  <c r="H70" i="6"/>
  <c r="H26" i="6"/>
  <c r="H133" i="6"/>
  <c r="H11" i="6"/>
  <c r="H6" i="6"/>
  <c r="H85" i="4"/>
  <c r="H11" i="4"/>
  <c r="H84" i="4"/>
  <c r="H10" i="4"/>
  <c r="H96" i="4"/>
  <c r="H95" i="4"/>
  <c r="H81" i="4"/>
  <c r="H7" i="4"/>
  <c r="H8" i="4"/>
  <c r="H83" i="4"/>
  <c r="H9" i="4"/>
  <c r="H6" i="4"/>
  <c r="M6" i="6"/>
  <c r="I148" i="6"/>
  <c r="I7" i="6"/>
  <c r="I23" i="6"/>
  <c r="I8" i="6"/>
  <c r="I9" i="6"/>
  <c r="I25" i="6"/>
  <c r="I10" i="6"/>
  <c r="I133" i="6"/>
  <c r="I11" i="6"/>
  <c r="I6" i="6"/>
  <c r="I11" i="4"/>
  <c r="I10" i="4"/>
  <c r="I7" i="4"/>
  <c r="I8" i="4"/>
  <c r="I9" i="4"/>
  <c r="I6" i="4"/>
  <c r="N6" i="6"/>
  <c r="M7" i="6"/>
  <c r="N7" i="6"/>
  <c r="M8" i="6"/>
  <c r="N8" i="6"/>
  <c r="M9" i="6"/>
  <c r="N9" i="6"/>
  <c r="M10" i="6"/>
  <c r="N10" i="6"/>
  <c r="M11" i="6"/>
  <c r="N11" i="6"/>
  <c r="H138" i="6"/>
  <c r="H16" i="6"/>
  <c r="H12" i="6"/>
  <c r="M12" i="6"/>
  <c r="I16" i="6"/>
  <c r="I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H21" i="6"/>
  <c r="H20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H35" i="6"/>
  <c r="M35" i="6"/>
  <c r="I35" i="6"/>
  <c r="N35" i="6"/>
  <c r="M36" i="6"/>
  <c r="N36" i="6"/>
  <c r="M37" i="6"/>
  <c r="N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H46" i="6"/>
  <c r="M46" i="6"/>
  <c r="N46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N54" i="6"/>
  <c r="M55" i="6"/>
  <c r="N55" i="6"/>
  <c r="M56" i="6"/>
  <c r="N56" i="6"/>
  <c r="M57" i="6"/>
  <c r="N57" i="6"/>
  <c r="M58" i="6"/>
  <c r="N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N65" i="6"/>
  <c r="M66" i="6"/>
  <c r="N66" i="6"/>
  <c r="M67" i="6"/>
  <c r="N67" i="6"/>
  <c r="M68" i="6"/>
  <c r="N68" i="6"/>
  <c r="M69" i="6"/>
  <c r="N69" i="6"/>
  <c r="M70" i="6"/>
  <c r="N70" i="6"/>
  <c r="M71" i="6"/>
  <c r="N71" i="6"/>
  <c r="M72" i="6"/>
  <c r="N72" i="6"/>
  <c r="M73" i="6"/>
  <c r="N73" i="6"/>
  <c r="M74" i="6"/>
  <c r="N74" i="6"/>
  <c r="M75" i="6"/>
  <c r="N75" i="6"/>
  <c r="M76" i="6"/>
  <c r="N76" i="6"/>
  <c r="M77" i="6"/>
  <c r="N77" i="6"/>
  <c r="M78" i="6"/>
  <c r="N78" i="6"/>
  <c r="M79" i="6"/>
  <c r="N79" i="6"/>
  <c r="M80" i="6"/>
  <c r="N80" i="6"/>
  <c r="M81" i="6"/>
  <c r="N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N89" i="6"/>
  <c r="M90" i="6"/>
  <c r="N90" i="6"/>
  <c r="M91" i="6"/>
  <c r="N91" i="6"/>
  <c r="M92" i="6"/>
  <c r="N92" i="6"/>
  <c r="M93" i="6"/>
  <c r="N93" i="6"/>
  <c r="M94" i="6"/>
  <c r="N94" i="6"/>
  <c r="M95" i="6"/>
  <c r="N95" i="6"/>
  <c r="M96" i="6"/>
  <c r="N96" i="6"/>
  <c r="M97" i="6"/>
  <c r="N97" i="6"/>
  <c r="M98" i="6"/>
  <c r="N98" i="6"/>
  <c r="M99" i="6"/>
  <c r="N99" i="6"/>
  <c r="M100" i="6"/>
  <c r="N100" i="6"/>
  <c r="M101" i="6"/>
  <c r="N101" i="6"/>
  <c r="M102" i="6"/>
  <c r="N102" i="6"/>
  <c r="M103" i="6"/>
  <c r="N103" i="6"/>
  <c r="M104" i="6"/>
  <c r="N104" i="6"/>
  <c r="M105" i="6"/>
  <c r="N105" i="6"/>
  <c r="M106" i="6"/>
  <c r="N106" i="6"/>
  <c r="M107" i="6"/>
  <c r="N107" i="6"/>
  <c r="M108" i="6"/>
  <c r="N108" i="6"/>
  <c r="M109" i="6"/>
  <c r="N109" i="6"/>
  <c r="M110" i="6"/>
  <c r="N110" i="6"/>
  <c r="M111" i="6"/>
  <c r="N111" i="6"/>
  <c r="M112" i="6"/>
  <c r="N112" i="6"/>
  <c r="M113" i="6"/>
  <c r="N113" i="6"/>
  <c r="M114" i="6"/>
  <c r="N114" i="6"/>
  <c r="M115" i="6"/>
  <c r="N115" i="6"/>
  <c r="M116" i="6"/>
  <c r="N116" i="6"/>
  <c r="M117" i="6"/>
  <c r="N117" i="6"/>
  <c r="M118" i="6"/>
  <c r="N118" i="6"/>
  <c r="M119" i="6"/>
  <c r="N119" i="6"/>
  <c r="M120" i="6"/>
  <c r="N120" i="6"/>
  <c r="M121" i="6"/>
  <c r="N121" i="6"/>
  <c r="M122" i="6"/>
  <c r="N122" i="6"/>
  <c r="M123" i="6"/>
  <c r="N123" i="6"/>
  <c r="M124" i="6"/>
  <c r="N124" i="6"/>
  <c r="M125" i="6"/>
  <c r="N125" i="6"/>
  <c r="M126" i="6"/>
  <c r="N126" i="6"/>
  <c r="H128" i="6"/>
  <c r="H134" i="6"/>
  <c r="H127" i="6"/>
  <c r="H80" i="4"/>
  <c r="H86" i="4"/>
  <c r="H79" i="4"/>
  <c r="M127" i="6"/>
  <c r="N127" i="6"/>
  <c r="M128" i="6"/>
  <c r="N128" i="6"/>
  <c r="M129" i="6"/>
  <c r="N129" i="6"/>
  <c r="M130" i="6"/>
  <c r="N130" i="6"/>
  <c r="M131" i="6"/>
  <c r="N131" i="6"/>
  <c r="M132" i="6"/>
  <c r="N132" i="6"/>
  <c r="M133" i="6"/>
  <c r="N133" i="6"/>
  <c r="M134" i="6"/>
  <c r="N134" i="6"/>
  <c r="M135" i="6"/>
  <c r="N135" i="6"/>
  <c r="M136" i="6"/>
  <c r="N136" i="6"/>
  <c r="M137" i="6"/>
  <c r="N137" i="6"/>
  <c r="M138" i="6"/>
  <c r="N138" i="6"/>
  <c r="M139" i="6"/>
  <c r="N139" i="6"/>
  <c r="M140" i="6"/>
  <c r="N140" i="6"/>
  <c r="M141" i="6"/>
  <c r="N141" i="6"/>
  <c r="H150" i="6"/>
  <c r="H142" i="6"/>
  <c r="H101" i="4"/>
  <c r="H94" i="4"/>
  <c r="M142" i="6"/>
  <c r="I150" i="6"/>
  <c r="I142" i="6"/>
  <c r="I101" i="4"/>
  <c r="I94" i="4"/>
  <c r="N142" i="6"/>
  <c r="M143" i="6"/>
  <c r="N143" i="6"/>
  <c r="M144" i="6"/>
  <c r="N144" i="6"/>
  <c r="M145" i="6"/>
  <c r="N145" i="6"/>
  <c r="M146" i="6"/>
  <c r="N146" i="6"/>
  <c r="M147" i="6"/>
  <c r="N147" i="6"/>
  <c r="M148" i="6"/>
  <c r="N148" i="6"/>
  <c r="M149" i="6"/>
  <c r="N149" i="6"/>
  <c r="M150" i="6"/>
  <c r="N150" i="6"/>
  <c r="M151" i="6"/>
  <c r="N151" i="6"/>
  <c r="M152" i="6"/>
  <c r="N152" i="6"/>
  <c r="M153" i="6"/>
  <c r="N153" i="6"/>
  <c r="M154" i="6"/>
  <c r="N154" i="6"/>
  <c r="M155" i="6"/>
  <c r="N155" i="6"/>
  <c r="M156" i="6"/>
  <c r="N156" i="6"/>
  <c r="M157" i="6"/>
  <c r="N157" i="6"/>
  <c r="H459" i="6"/>
  <c r="H468" i="6"/>
  <c r="H477" i="6"/>
  <c r="H486" i="6"/>
  <c r="H495" i="6"/>
  <c r="H458" i="6"/>
  <c r="I5" i="4"/>
  <c r="N5" i="6"/>
  <c r="H5" i="6"/>
  <c r="H5" i="4"/>
  <c r="M5" i="6"/>
  <c r="M348" i="4"/>
  <c r="L5" i="4"/>
  <c r="L6" i="4"/>
  <c r="L7" i="4"/>
  <c r="L8" i="4"/>
  <c r="L9" i="4"/>
  <c r="L10" i="4"/>
  <c r="L12" i="4"/>
  <c r="L13" i="4"/>
  <c r="L14" i="4"/>
  <c r="L15" i="4"/>
  <c r="L16" i="4"/>
  <c r="L18" i="4"/>
  <c r="L19" i="4"/>
  <c r="L20" i="4"/>
  <c r="L21" i="4"/>
  <c r="L22" i="4"/>
  <c r="L23" i="4"/>
  <c r="L24" i="4"/>
  <c r="L25" i="4"/>
  <c r="L27" i="4"/>
  <c r="L28" i="4"/>
  <c r="L29" i="4"/>
  <c r="L30" i="4"/>
  <c r="L31" i="4"/>
  <c r="L33" i="4"/>
  <c r="L34" i="4"/>
  <c r="L35" i="4"/>
  <c r="L36" i="4"/>
  <c r="L37" i="4"/>
  <c r="L38" i="4"/>
  <c r="L39" i="4"/>
  <c r="L40" i="4"/>
  <c r="L41" i="4"/>
  <c r="L42" i="4"/>
  <c r="L43" i="4"/>
  <c r="L44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6" i="4"/>
  <c r="L87" i="4"/>
  <c r="L88" i="4"/>
  <c r="L89" i="4"/>
  <c r="L90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5" i="4"/>
  <c r="L116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9" i="4"/>
  <c r="L200" i="4"/>
  <c r="L201" i="4"/>
  <c r="L202" i="4"/>
  <c r="L203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7" i="4"/>
  <c r="L308" i="4"/>
  <c r="L309" i="4"/>
  <c r="L310" i="4"/>
  <c r="L311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9" i="4"/>
  <c r="L360" i="4"/>
  <c r="L361" i="4"/>
  <c r="L362" i="4"/>
  <c r="L363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E222" i="6"/>
  <c r="E150" i="6"/>
  <c r="E148" i="6"/>
  <c r="E133" i="6"/>
  <c r="E25" i="6"/>
  <c r="E23" i="6"/>
  <c r="E243" i="6"/>
  <c r="E244" i="6"/>
  <c r="E495" i="6"/>
  <c r="E486" i="6"/>
  <c r="E477" i="6"/>
  <c r="E468" i="6"/>
  <c r="E459" i="6"/>
  <c r="E458" i="6"/>
  <c r="E449" i="6"/>
  <c r="E440" i="6"/>
  <c r="E431" i="6"/>
  <c r="C9" i="5"/>
  <c r="C7" i="5"/>
  <c r="C5" i="5"/>
  <c r="C6" i="5"/>
  <c r="C8" i="5"/>
  <c r="C12" i="5"/>
  <c r="C13" i="5"/>
</calcChain>
</file>

<file path=xl/comments1.xml><?xml version="1.0" encoding="utf-8"?>
<comments xmlns="http://schemas.openxmlformats.org/spreadsheetml/2006/main">
  <authors>
    <author>Administrator</author>
  </authors>
  <commentList>
    <comment ref="E319" authorId="0">
      <text>
        <r>
          <rPr>
            <b/>
            <sz val="9"/>
            <color indexed="81"/>
            <rFont val="宋体"/>
            <family val="3"/>
            <charset val="134"/>
          </rPr>
          <t>有效合同额</t>
        </r>
      </text>
    </comment>
    <comment ref="E321" authorId="0">
      <text>
        <r>
          <rPr>
            <b/>
            <sz val="9"/>
            <color indexed="81"/>
            <rFont val="宋体"/>
            <family val="3"/>
            <charset val="134"/>
          </rPr>
          <t>有效合同额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E227" authorId="0">
      <text>
        <r>
          <rPr>
            <b/>
            <sz val="9"/>
            <color indexed="81"/>
            <rFont val="宋体"/>
            <family val="3"/>
            <charset val="134"/>
          </rPr>
          <t>本合同额根据房间事业部下发的造价预算确定，仅包含项目一期的2#楼和3#楼，不含精装修。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E367" authorId="0">
      <text>
        <r>
          <rPr>
            <b/>
            <sz val="9"/>
            <color indexed="81"/>
            <rFont val="宋体"/>
            <family val="3"/>
            <charset val="134"/>
          </rPr>
          <t>有效合同额</t>
        </r>
      </text>
    </comment>
    <comment ref="E369" authorId="0">
      <text>
        <r>
          <rPr>
            <b/>
            <sz val="9"/>
            <color indexed="81"/>
            <rFont val="宋体"/>
            <family val="3"/>
            <charset val="134"/>
          </rPr>
          <t>有效合同额</t>
        </r>
      </text>
    </comment>
  </commentList>
</comments>
</file>

<file path=xl/comments4.xml><?xml version="1.0" encoding="utf-8"?>
<comments xmlns="http://schemas.openxmlformats.org/spreadsheetml/2006/main">
  <authors>
    <author>Windows 用户</author>
  </authors>
  <commentList>
    <comment ref="E116" authorId="0">
      <text>
        <r>
          <rPr>
            <b/>
            <sz val="9"/>
            <color indexed="81"/>
            <rFont val="宋体"/>
            <family val="3"/>
            <charset val="134"/>
          </rPr>
          <t>本合同额根据房间事业部下发的造价预算确定，仅包含项目一期的2#楼和3#楼，不含精装修。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<sst xmlns="http://schemas.openxmlformats.org/spreadsheetml/2006/main" count="3995" uniqueCount="867">
  <si>
    <r>
      <t>附件：</t>
    </r>
    <r>
      <rPr>
        <b/>
        <sz val="10"/>
        <color indexed="8"/>
        <rFont val="Times New Roman"/>
        <family val="1"/>
      </rPr>
      <t>2</t>
    </r>
  </si>
  <si>
    <t>序号</t>
  </si>
  <si>
    <t>项目名称</t>
  </si>
  <si>
    <t>项目编码</t>
    <phoneticPr fontId="5" type="noConversion"/>
  </si>
  <si>
    <t>开竣工日期</t>
  </si>
  <si>
    <t>实际开工日期-预主体完工日期</t>
    <phoneticPr fontId="5" type="noConversion"/>
  </si>
  <si>
    <t>主要形象进度及说明</t>
  </si>
  <si>
    <t>现汇类项目</t>
    <phoneticPr fontId="5" type="noConversion"/>
  </si>
  <si>
    <t xml:space="preserve">    附件：1</t>
    <phoneticPr fontId="5" type="noConversion"/>
  </si>
  <si>
    <t>序号</t>
    <phoneticPr fontId="5" type="noConversion"/>
  </si>
  <si>
    <t>单 位 名 称</t>
    <phoneticPr fontId="5" type="noConversion"/>
  </si>
  <si>
    <t>备  注</t>
    <phoneticPr fontId="5" type="noConversion"/>
  </si>
  <si>
    <t>一公司</t>
    <phoneticPr fontId="5" type="noConversion"/>
  </si>
  <si>
    <t>二公司</t>
    <phoneticPr fontId="5" type="noConversion"/>
  </si>
  <si>
    <t>三公司</t>
    <phoneticPr fontId="5" type="noConversion"/>
  </si>
  <si>
    <t>四公司</t>
    <phoneticPr fontId="5" type="noConversion"/>
  </si>
  <si>
    <t>五公司</t>
    <phoneticPr fontId="5" type="noConversion"/>
  </si>
  <si>
    <t>六公司</t>
    <phoneticPr fontId="5" type="noConversion"/>
  </si>
  <si>
    <t>厦门公司</t>
    <phoneticPr fontId="5" type="noConversion"/>
  </si>
  <si>
    <t>桥隧公司</t>
    <phoneticPr fontId="5" type="noConversion"/>
  </si>
  <si>
    <t>海威公司</t>
    <phoneticPr fontId="5" type="noConversion"/>
  </si>
  <si>
    <t>华祥公司</t>
    <phoneticPr fontId="5" type="noConversion"/>
  </si>
  <si>
    <t>总承包公司</t>
    <phoneticPr fontId="5" type="noConversion"/>
  </si>
  <si>
    <t>建筑分公司</t>
    <phoneticPr fontId="5" type="noConversion"/>
  </si>
  <si>
    <t>世通重工</t>
    <phoneticPr fontId="5" type="noConversion"/>
  </si>
  <si>
    <t>凯通公司</t>
    <phoneticPr fontId="5" type="noConversion"/>
  </si>
  <si>
    <t>华通监理公司</t>
    <phoneticPr fontId="5" type="noConversion"/>
  </si>
  <si>
    <t>研究院</t>
    <phoneticPr fontId="5" type="noConversion"/>
  </si>
  <si>
    <t>设计院</t>
    <phoneticPr fontId="5" type="noConversion"/>
  </si>
  <si>
    <t>投资类项目</t>
    <phoneticPr fontId="5" type="noConversion"/>
  </si>
  <si>
    <t>现汇类项目</t>
    <phoneticPr fontId="5" type="noConversion"/>
  </si>
  <si>
    <t>计划产值合计</t>
    <phoneticPr fontId="5" type="noConversion"/>
  </si>
  <si>
    <t>重庆分公司</t>
    <phoneticPr fontId="5" type="noConversion"/>
  </si>
  <si>
    <t>一</t>
    <phoneticPr fontId="5" type="noConversion"/>
  </si>
  <si>
    <t>二</t>
    <phoneticPr fontId="5" type="noConversion"/>
  </si>
  <si>
    <t>****年　年度生产计划汇总表</t>
    <phoneticPr fontId="5" type="noConversion"/>
  </si>
  <si>
    <r>
      <t>****</t>
    </r>
    <r>
      <rPr>
        <b/>
        <u/>
        <sz val="20"/>
        <color indexed="8"/>
        <rFont val="黑体"/>
        <family val="3"/>
        <charset val="134"/>
      </rPr>
      <t xml:space="preserve">年年度生产计划表  </t>
    </r>
    <phoneticPr fontId="5" type="noConversion"/>
  </si>
  <si>
    <t>公司总承包项目（产值已纳入各单位计划）</t>
    <phoneticPr fontId="5" type="noConversion"/>
  </si>
  <si>
    <t>各单位总分项目（产值已纳入各单位计划）</t>
    <phoneticPr fontId="5" type="noConversion"/>
  </si>
  <si>
    <t>编码</t>
    <phoneticPr fontId="5" type="noConversion"/>
  </si>
  <si>
    <t>填报单位：</t>
    <phoneticPr fontId="5" type="noConversion"/>
  </si>
  <si>
    <t>审核：</t>
    <phoneticPr fontId="5" type="noConversion"/>
  </si>
  <si>
    <t>制表：　</t>
    <phoneticPr fontId="5" type="noConversion"/>
  </si>
  <si>
    <t>日期：</t>
    <phoneticPr fontId="5" type="noConversion"/>
  </si>
  <si>
    <t>投资类项目</t>
    <phoneticPr fontId="5" type="noConversion"/>
  </si>
  <si>
    <t>***项目</t>
    <phoneticPr fontId="5" type="noConversion"/>
  </si>
  <si>
    <r>
      <t>制表：</t>
    </r>
    <r>
      <rPr>
        <b/>
        <sz val="10"/>
        <color theme="1"/>
        <rFont val="宋体"/>
        <family val="3"/>
        <charset val="134"/>
      </rPr>
      <t>施工管理部</t>
    </r>
    <phoneticPr fontId="5" type="noConversion"/>
  </si>
  <si>
    <r>
      <t>制表：</t>
    </r>
    <r>
      <rPr>
        <b/>
        <sz val="14"/>
        <color rgb="FF000000"/>
        <rFont val="宋体"/>
        <family val="3"/>
        <charset val="134"/>
      </rPr>
      <t xml:space="preserve">施工管理部     </t>
    </r>
    <r>
      <rPr>
        <sz val="14"/>
        <color rgb="FF000000"/>
        <rFont val="宋体"/>
        <family val="3"/>
        <charset val="134"/>
      </rPr>
      <t xml:space="preserve">  　　　　　　 </t>
    </r>
    <r>
      <rPr>
        <sz val="14"/>
        <color indexed="8"/>
        <rFont val="宋体"/>
        <family val="3"/>
        <charset val="134"/>
      </rPr>
      <t xml:space="preserve">    　　　　　　　日期；            　</t>
    </r>
    <phoneticPr fontId="5" type="noConversion"/>
  </si>
  <si>
    <t>合同额(万元)</t>
    <phoneticPr fontId="5" type="noConversion"/>
  </si>
  <si>
    <t>****项目</t>
    <phoneticPr fontId="5" type="noConversion"/>
  </si>
  <si>
    <t>编码</t>
    <phoneticPr fontId="5" type="noConversion"/>
  </si>
  <si>
    <t>1.1.1</t>
    <phoneticPr fontId="5" type="noConversion"/>
  </si>
  <si>
    <t>1.1.2</t>
    <phoneticPr fontId="5" type="noConversion"/>
  </si>
  <si>
    <t>公路工程</t>
    <phoneticPr fontId="5" type="noConversion"/>
  </si>
  <si>
    <t>跨年续建公路</t>
    <phoneticPr fontId="5" type="noConversion"/>
  </si>
  <si>
    <t>本年新开工公路</t>
    <phoneticPr fontId="5" type="noConversion"/>
  </si>
  <si>
    <t>跨年续建市政、管廊、水环境治理</t>
    <phoneticPr fontId="5" type="noConversion"/>
  </si>
  <si>
    <t>本年新开工市政、管廊、水环境治理</t>
    <phoneticPr fontId="5" type="noConversion"/>
  </si>
  <si>
    <t>铁路　轨道交通工程</t>
    <phoneticPr fontId="5" type="noConversion"/>
  </si>
  <si>
    <t>跨年续建铁路、轨道交通</t>
    <phoneticPr fontId="5" type="noConversion"/>
  </si>
  <si>
    <t>本年新开工铁路、轨道交通</t>
    <phoneticPr fontId="5" type="noConversion"/>
  </si>
  <si>
    <t>房建工程</t>
    <phoneticPr fontId="5" type="noConversion"/>
  </si>
  <si>
    <t>跨年续建房建</t>
    <phoneticPr fontId="5" type="noConversion"/>
  </si>
  <si>
    <t>本年新开工房建</t>
    <phoneticPr fontId="5" type="noConversion"/>
  </si>
  <si>
    <t>其它（交安　养护　港口　试验场　钢结构等）工程</t>
    <phoneticPr fontId="5" type="noConversion"/>
  </si>
  <si>
    <t>跨年续建其它项目</t>
    <phoneticPr fontId="5" type="noConversion"/>
  </si>
  <si>
    <t>本年新开工其它项目</t>
    <phoneticPr fontId="5" type="noConversion"/>
  </si>
  <si>
    <t>二</t>
    <phoneticPr fontId="5" type="noConversion"/>
  </si>
  <si>
    <t>投资类项目</t>
    <phoneticPr fontId="5" type="noConversion"/>
  </si>
  <si>
    <t>公路工程</t>
    <phoneticPr fontId="5" type="noConversion"/>
  </si>
  <si>
    <t>市政　管廊　水环境治理工程</t>
    <phoneticPr fontId="5" type="noConversion"/>
  </si>
  <si>
    <t>市政　管廊　水环境治理工程</t>
    <phoneticPr fontId="5" type="noConversion"/>
  </si>
  <si>
    <t>铁路　轨道交通工程</t>
    <phoneticPr fontId="5" type="noConversion"/>
  </si>
  <si>
    <t>一，现汇类项目</t>
    <phoneticPr fontId="5" type="noConversion"/>
  </si>
  <si>
    <t>二、投资类项目</t>
    <phoneticPr fontId="5" type="noConversion"/>
  </si>
  <si>
    <t>三：计划产值缺口</t>
    <phoneticPr fontId="5" type="noConversion"/>
  </si>
  <si>
    <t>1.2.1</t>
    <phoneticPr fontId="5" type="noConversion"/>
  </si>
  <si>
    <t>1.2.2</t>
    <phoneticPr fontId="5" type="noConversion"/>
  </si>
  <si>
    <t>…………</t>
    <phoneticPr fontId="5" type="noConversion"/>
  </si>
  <si>
    <t>2.1.1</t>
    <phoneticPr fontId="5" type="noConversion"/>
  </si>
  <si>
    <t>2.1.2</t>
    <phoneticPr fontId="5" type="noConversion"/>
  </si>
  <si>
    <t>2.2.1</t>
    <phoneticPr fontId="5" type="noConversion"/>
  </si>
  <si>
    <t>2.2.2</t>
    <phoneticPr fontId="5" type="noConversion"/>
  </si>
  <si>
    <t>3.1.1</t>
    <phoneticPr fontId="5" type="noConversion"/>
  </si>
  <si>
    <t>3.1.2</t>
    <phoneticPr fontId="5" type="noConversion"/>
  </si>
  <si>
    <t>3.2.1</t>
    <phoneticPr fontId="5" type="noConversion"/>
  </si>
  <si>
    <t>3.2.2</t>
    <phoneticPr fontId="5" type="noConversion"/>
  </si>
  <si>
    <t>4.1.1</t>
    <phoneticPr fontId="5" type="noConversion"/>
  </si>
  <si>
    <t>4.1.2</t>
    <phoneticPr fontId="5" type="noConversion"/>
  </si>
  <si>
    <t>4.2.1</t>
    <phoneticPr fontId="5" type="noConversion"/>
  </si>
  <si>
    <t>4.2.2</t>
    <phoneticPr fontId="5" type="noConversion"/>
  </si>
  <si>
    <t>5.1.1</t>
    <phoneticPr fontId="5" type="noConversion"/>
  </si>
  <si>
    <t>5.1.2</t>
    <phoneticPr fontId="5" type="noConversion"/>
  </si>
  <si>
    <t>5.2.1</t>
    <phoneticPr fontId="5" type="noConversion"/>
  </si>
  <si>
    <t>5.2.2</t>
    <phoneticPr fontId="5" type="noConversion"/>
  </si>
  <si>
    <t>1.1.1</t>
    <phoneticPr fontId="5" type="noConversion"/>
  </si>
  <si>
    <t>1.1.2</t>
    <phoneticPr fontId="5" type="noConversion"/>
  </si>
  <si>
    <t>一</t>
    <phoneticPr fontId="5" type="noConversion"/>
  </si>
  <si>
    <t>二</t>
    <phoneticPr fontId="5" type="noConversion"/>
  </si>
  <si>
    <t>跨年续建项目</t>
    <phoneticPr fontId="5" type="noConversion"/>
  </si>
  <si>
    <t>本年新开工项目</t>
    <phoneticPr fontId="5" type="noConversion"/>
  </si>
  <si>
    <t>其中：</t>
    <phoneticPr fontId="5" type="noConversion"/>
  </si>
  <si>
    <t>现汇类项目</t>
    <phoneticPr fontId="5" type="noConversion"/>
  </si>
  <si>
    <t>投资类项目</t>
    <phoneticPr fontId="5" type="noConversion"/>
  </si>
  <si>
    <t>其中</t>
    <phoneticPr fontId="5" type="noConversion"/>
  </si>
  <si>
    <t>　　　　　　　　　　　　　　　　　　　　　　　　　　　　　　　　　　　　　　　　　　　　　　　　　　　　　　　　　　　　　　　　　　　　　　　　　　　　</t>
    <phoneticPr fontId="5" type="noConversion"/>
  </si>
  <si>
    <t>海外分公司计划产值</t>
    <phoneticPr fontId="5" type="noConversion"/>
  </si>
  <si>
    <t>国内企业计划产值</t>
    <phoneticPr fontId="5" type="noConversion"/>
  </si>
  <si>
    <t xml:space="preserve">企业计划总产值   </t>
    <phoneticPr fontId="5" type="noConversion"/>
  </si>
  <si>
    <r>
      <t>附件：</t>
    </r>
    <r>
      <rPr>
        <b/>
        <sz val="10"/>
        <color indexed="8"/>
        <rFont val="宋体"/>
        <family val="3"/>
        <charset val="134"/>
      </rPr>
      <t>3</t>
    </r>
    <phoneticPr fontId="5" type="noConversion"/>
  </si>
  <si>
    <t>年度生产计划（万美元）</t>
    <phoneticPr fontId="5" type="noConversion"/>
  </si>
  <si>
    <t>年度计划　(万美元)</t>
    <phoneticPr fontId="5" type="noConversion"/>
  </si>
  <si>
    <t>年度计划     (万美元)</t>
    <phoneticPr fontId="5" type="noConversion"/>
  </si>
  <si>
    <t>科威特RA210项目</t>
  </si>
  <si>
    <t>巴基斯坦KKH二期4标段</t>
  </si>
  <si>
    <t>2016.6.29-2020.4.23</t>
  </si>
  <si>
    <t>2016.9.1-2018.12.31</t>
  </si>
  <si>
    <t>马东铁路八分部</t>
  </si>
  <si>
    <t>2018.4.1-2021.9.30</t>
  </si>
  <si>
    <t>待定</t>
  </si>
  <si>
    <t>编码</t>
  </si>
  <si>
    <t>汇总</t>
  </si>
  <si>
    <t>其中</t>
  </si>
  <si>
    <t>一，现汇类项目</t>
  </si>
  <si>
    <t>公路工程</t>
  </si>
  <si>
    <t>铁路　轨道交通工程</t>
  </si>
  <si>
    <t>市政　管廊　水环境治理工程</t>
  </si>
  <si>
    <t>房建工程</t>
  </si>
  <si>
    <t>二、投资类项目</t>
  </si>
  <si>
    <t>三：计划产值缺口</t>
  </si>
  <si>
    <t>一</t>
  </si>
  <si>
    <t>现汇类项目</t>
  </si>
  <si>
    <t>跨年续建公路</t>
  </si>
  <si>
    <t>1.1.1</t>
  </si>
  <si>
    <t>2013.6.14-2018.10.12</t>
  </si>
  <si>
    <t>1.1.2</t>
  </si>
  <si>
    <t>1.1.3</t>
  </si>
  <si>
    <t>2014.6.5-2018.3.5</t>
  </si>
  <si>
    <t>1.1.4</t>
  </si>
  <si>
    <t>2016.11.8-2018.11.8</t>
  </si>
  <si>
    <t>1.1.5</t>
  </si>
  <si>
    <t>…………</t>
  </si>
  <si>
    <t>本年新开工公路</t>
  </si>
  <si>
    <t>1.2.1</t>
  </si>
  <si>
    <t>跨年续建铁路、轨道交通</t>
  </si>
  <si>
    <t>2.1.1</t>
  </si>
  <si>
    <t>****项目</t>
  </si>
  <si>
    <t>2.1.2</t>
  </si>
  <si>
    <t>本年新开工铁路、轨道交通</t>
  </si>
  <si>
    <t>2.2.1</t>
  </si>
  <si>
    <t>2.2.2</t>
  </si>
  <si>
    <t>跨年续建市政、管廊、水环境治理</t>
  </si>
  <si>
    <t>3.1.1</t>
  </si>
  <si>
    <t>2015.10.19-2018.10.19</t>
  </si>
  <si>
    <t>本年新开工市政、管廊、水环境治理</t>
  </si>
  <si>
    <t>3.2.1</t>
  </si>
  <si>
    <t>跨年续建房建</t>
  </si>
  <si>
    <t>4.1.1</t>
  </si>
  <si>
    <t>4.1.2</t>
  </si>
  <si>
    <t>4.1.3</t>
  </si>
  <si>
    <t>本年新开工房建</t>
  </si>
  <si>
    <t>4.2.1</t>
  </si>
  <si>
    <t>4.2.2</t>
  </si>
  <si>
    <t>其它（交安　养护　港口　试验场　钢结构等）工程</t>
  </si>
  <si>
    <t>跨年续建其它项目</t>
  </si>
  <si>
    <t>5.1.1</t>
  </si>
  <si>
    <t>5.1.2</t>
  </si>
  <si>
    <t>本年新开工其它项目</t>
  </si>
  <si>
    <t>5.2.1</t>
  </si>
  <si>
    <t>5.2.2</t>
  </si>
  <si>
    <t>二</t>
  </si>
  <si>
    <t>投资类项目</t>
  </si>
  <si>
    <t>1.2.2</t>
  </si>
  <si>
    <t>3.1.2</t>
  </si>
  <si>
    <t>3.2.2</t>
  </si>
  <si>
    <t>二</t>
    <phoneticPr fontId="5" type="noConversion"/>
  </si>
  <si>
    <t>合同额    (万美元)</t>
    <phoneticPr fontId="5" type="noConversion"/>
  </si>
  <si>
    <t>海外事业部合计</t>
    <phoneticPr fontId="5" type="noConversion"/>
  </si>
  <si>
    <t>中非公司</t>
    <phoneticPr fontId="5" type="noConversion"/>
  </si>
  <si>
    <t>五</t>
    <phoneticPr fontId="5" type="noConversion"/>
  </si>
  <si>
    <t>中交一公局海外公司亚太区域公司</t>
    <phoneticPr fontId="5" type="noConversion"/>
  </si>
  <si>
    <t>01114668P20160030100000000P</t>
    <phoneticPr fontId="5" type="noConversion"/>
  </si>
  <si>
    <t>雅温得机场高速市外段（西马兰机场高速项目）</t>
    <phoneticPr fontId="5" type="noConversion"/>
  </si>
  <si>
    <t>01114668P20160030100000000P</t>
    <phoneticPr fontId="5" type="noConversion"/>
  </si>
  <si>
    <t>01114668P20160010000000000P</t>
    <phoneticPr fontId="5" type="noConversion"/>
  </si>
  <si>
    <t>01114668P20160050800000000P</t>
    <phoneticPr fontId="5" type="noConversion"/>
  </si>
  <si>
    <t>01114668P20160051100000000P</t>
    <phoneticPr fontId="5" type="noConversion"/>
  </si>
  <si>
    <t>01114668P20160060400000000P</t>
    <phoneticPr fontId="5" type="noConversion"/>
  </si>
  <si>
    <t>01114668P20160104000000000P</t>
    <phoneticPr fontId="5" type="noConversion"/>
  </si>
  <si>
    <t>01114668P20160101000000000P</t>
    <phoneticPr fontId="5" type="noConversion"/>
  </si>
  <si>
    <t>01114668P20160102000000000P</t>
    <phoneticPr fontId="5" type="noConversion"/>
  </si>
  <si>
    <t>喀麦隆芒非-昆巴道路整治工程1标（KM项目）</t>
    <phoneticPr fontId="5" type="noConversion"/>
  </si>
  <si>
    <t>杜阿拉项目（2016年杜阿拉2.7公里标）（不含税）(杜阿拉市政2016年373号道路工程)</t>
    <phoneticPr fontId="5" type="noConversion"/>
  </si>
  <si>
    <t>杜阿拉项目（2016年杜阿拉69标一段工程）</t>
    <phoneticPr fontId="5" type="noConversion"/>
  </si>
  <si>
    <t>雅温得项目（水渠标）</t>
    <phoneticPr fontId="5" type="noConversion"/>
  </si>
  <si>
    <t>喀麦隆税务局大楼项目</t>
    <phoneticPr fontId="5" type="noConversion"/>
  </si>
  <si>
    <t>喀麦隆FEICOM大楼项目</t>
    <phoneticPr fontId="5" type="noConversion"/>
  </si>
  <si>
    <t>喀麦隆杜阿拉项目（2015年杜阿拉监狱标）</t>
    <phoneticPr fontId="5" type="noConversion"/>
  </si>
  <si>
    <t>01114684020200000000000000E</t>
    <phoneticPr fontId="5" type="noConversion"/>
  </si>
  <si>
    <t>01114684000000000000000000E</t>
    <phoneticPr fontId="5" type="noConversion"/>
  </si>
  <si>
    <t>01114100010000000000000000H</t>
    <phoneticPr fontId="5" type="noConversion"/>
  </si>
  <si>
    <t>编码</t>
    <phoneticPr fontId="5" type="noConversion"/>
  </si>
  <si>
    <t>房建工程</t>
    <phoneticPr fontId="5" type="noConversion"/>
  </si>
  <si>
    <t>其中</t>
    <phoneticPr fontId="5" type="noConversion"/>
  </si>
  <si>
    <t>二、投资类项目</t>
    <phoneticPr fontId="5" type="noConversion"/>
  </si>
  <si>
    <t>公路工程</t>
    <phoneticPr fontId="5" type="noConversion"/>
  </si>
  <si>
    <t>铁路　轨道交通工程</t>
    <phoneticPr fontId="5" type="noConversion"/>
  </si>
  <si>
    <t>市政　管廊　水环境治理工程</t>
    <phoneticPr fontId="5" type="noConversion"/>
  </si>
  <si>
    <t>房建工程</t>
    <phoneticPr fontId="5" type="noConversion"/>
  </si>
  <si>
    <t>其中</t>
    <phoneticPr fontId="5" type="noConversion"/>
  </si>
  <si>
    <t>三：计划产值缺口</t>
    <phoneticPr fontId="5" type="noConversion"/>
  </si>
  <si>
    <t>一</t>
    <phoneticPr fontId="5" type="noConversion"/>
  </si>
  <si>
    <t>现汇类项目</t>
    <phoneticPr fontId="5" type="noConversion"/>
  </si>
  <si>
    <t>公路工程</t>
    <phoneticPr fontId="5" type="noConversion"/>
  </si>
  <si>
    <t>跨年续建公路</t>
    <phoneticPr fontId="5" type="noConversion"/>
  </si>
  <si>
    <t>1.1.1</t>
    <phoneticPr fontId="5" type="noConversion"/>
  </si>
  <si>
    <t>乌干达KE项目</t>
    <phoneticPr fontId="5" type="noConversion"/>
  </si>
  <si>
    <t>1.1.2</t>
    <phoneticPr fontId="5" type="noConversion"/>
  </si>
  <si>
    <t>乌干达MKK项目</t>
    <phoneticPr fontId="5" type="noConversion"/>
  </si>
  <si>
    <t>乌干达SI项目</t>
    <phoneticPr fontId="5" type="noConversion"/>
  </si>
  <si>
    <t>2016.11.1-2019.10.31</t>
  </si>
  <si>
    <t>本年新开工公路</t>
    <phoneticPr fontId="5" type="noConversion"/>
  </si>
  <si>
    <t>铁路　轨道交通工程</t>
    <phoneticPr fontId="5" type="noConversion"/>
  </si>
  <si>
    <t>跨年续建铁路、轨道交通</t>
    <phoneticPr fontId="5" type="noConversion"/>
  </si>
  <si>
    <t>本年新开工铁路、轨道交通</t>
    <phoneticPr fontId="5" type="noConversion"/>
  </si>
  <si>
    <t>跨年续建市政、管廊、水环境治理</t>
    <phoneticPr fontId="5" type="noConversion"/>
  </si>
  <si>
    <t>本年新开工市政、管廊、水环境治理</t>
    <phoneticPr fontId="5" type="noConversion"/>
  </si>
  <si>
    <t>跨年续建房建</t>
    <phoneticPr fontId="5" type="noConversion"/>
  </si>
  <si>
    <t>4.1.1</t>
    <phoneticPr fontId="5" type="noConversion"/>
  </si>
  <si>
    <t>恩德培机场改扩建项目</t>
    <phoneticPr fontId="5" type="noConversion"/>
  </si>
  <si>
    <t>2016.5.10-2021.5.9</t>
  </si>
  <si>
    <t>4.1.2</t>
    <phoneticPr fontId="5" type="noConversion"/>
  </si>
  <si>
    <t>南苏丹银行大楼项目</t>
    <phoneticPr fontId="5" type="noConversion"/>
  </si>
  <si>
    <t>2014.12.1-2016.9.09</t>
  </si>
  <si>
    <t>未定</t>
    <phoneticPr fontId="5" type="noConversion"/>
  </si>
  <si>
    <t>-</t>
    <phoneticPr fontId="5" type="noConversion"/>
  </si>
  <si>
    <t>本年新开工房建</t>
    <phoneticPr fontId="5" type="noConversion"/>
  </si>
  <si>
    <t>4.2.1</t>
    <phoneticPr fontId="5" type="noConversion"/>
  </si>
  <si>
    <t>莫桑比克加油站项目</t>
    <phoneticPr fontId="5" type="noConversion"/>
  </si>
  <si>
    <t>其它（交安　养护　港口　试验场　钢结构等）工程</t>
    <phoneticPr fontId="5" type="noConversion"/>
  </si>
  <si>
    <t>跨年续建其它项目</t>
    <phoneticPr fontId="5" type="noConversion"/>
  </si>
  <si>
    <t>本年新开工其它项目</t>
    <phoneticPr fontId="5" type="noConversion"/>
  </si>
  <si>
    <t>二</t>
    <phoneticPr fontId="5" type="noConversion"/>
  </si>
  <si>
    <t>投资类项目</t>
    <phoneticPr fontId="5" type="noConversion"/>
  </si>
  <si>
    <t>汇总</t>
    <phoneticPr fontId="5" type="noConversion"/>
  </si>
  <si>
    <t>公路工程</t>
    <phoneticPr fontId="5" type="noConversion"/>
  </si>
  <si>
    <t>跨年续建公路</t>
    <phoneticPr fontId="5" type="noConversion"/>
  </si>
  <si>
    <t>本年新开工公路</t>
    <phoneticPr fontId="5" type="noConversion"/>
  </si>
  <si>
    <t>市政　管廊　水环境治理工程</t>
    <phoneticPr fontId="5" type="noConversion"/>
  </si>
  <si>
    <t>跨年续建市政、管廊、水环境治理</t>
    <phoneticPr fontId="5" type="noConversion"/>
  </si>
  <si>
    <t>本年新开工市政、管廊、水环境治理</t>
    <phoneticPr fontId="5" type="noConversion"/>
  </si>
  <si>
    <t>铁路　轨道交通工程</t>
    <phoneticPr fontId="5" type="noConversion"/>
  </si>
  <si>
    <t>跨年续建铁路、轨道交通</t>
    <phoneticPr fontId="5" type="noConversion"/>
  </si>
  <si>
    <t>本年新开工铁路、轨道交通</t>
    <phoneticPr fontId="5" type="noConversion"/>
  </si>
  <si>
    <t>房建工程</t>
    <phoneticPr fontId="5" type="noConversion"/>
  </si>
  <si>
    <t>跨年续建房建</t>
    <phoneticPr fontId="5" type="noConversion"/>
  </si>
  <si>
    <t>本年新开工房建</t>
    <phoneticPr fontId="5" type="noConversion"/>
  </si>
  <si>
    <t>其它（交安　养护　港口　试验场　钢结构等）工程</t>
    <phoneticPr fontId="5" type="noConversion"/>
  </si>
  <si>
    <t>跨年续建其它项目</t>
    <phoneticPr fontId="5" type="noConversion"/>
  </si>
  <si>
    <t>中交乌干达有限公司</t>
    <phoneticPr fontId="5" type="noConversion"/>
  </si>
  <si>
    <t>三</t>
    <phoneticPr fontId="5" type="noConversion"/>
  </si>
  <si>
    <t>01114667P20160010100000000P</t>
    <phoneticPr fontId="5" type="noConversion"/>
  </si>
  <si>
    <t>01114667010800000000000000H</t>
    <phoneticPr fontId="5" type="noConversion"/>
  </si>
  <si>
    <t>01114667010700000000000000H</t>
    <phoneticPr fontId="5" type="noConversion"/>
  </si>
  <si>
    <t>01114667P20160020100000000P</t>
    <phoneticPr fontId="5" type="noConversion"/>
  </si>
  <si>
    <t>01114667P20160170200000000P</t>
    <phoneticPr fontId="5" type="noConversion"/>
  </si>
  <si>
    <t>01114667P20160160200000000P</t>
    <phoneticPr fontId="5" type="noConversion"/>
  </si>
  <si>
    <t>BY-PASS 2KM</t>
  </si>
  <si>
    <t>中西非公司</t>
    <phoneticPr fontId="5" type="noConversion"/>
  </si>
  <si>
    <t>一、</t>
    <phoneticPr fontId="5" type="noConversion"/>
  </si>
  <si>
    <t>01114669011200000000000000H</t>
    <phoneticPr fontId="5" type="noConversion"/>
  </si>
  <si>
    <t>01114669P20160060400000000P</t>
    <phoneticPr fontId="5" type="noConversion"/>
  </si>
  <si>
    <t>01114669010900000000000000H</t>
    <phoneticPr fontId="5" type="noConversion"/>
  </si>
  <si>
    <t>01114669011100000000000000H</t>
    <phoneticPr fontId="5" type="noConversion"/>
  </si>
  <si>
    <t>01114669P20160110900000000P</t>
    <phoneticPr fontId="5" type="noConversion"/>
  </si>
  <si>
    <t>加蓬天桥项目</t>
    <phoneticPr fontId="5" type="noConversion"/>
  </si>
  <si>
    <t>金沙萨Makala蓄水池翻修项目</t>
    <phoneticPr fontId="5" type="noConversion"/>
  </si>
  <si>
    <t>尼日尔MN项目</t>
    <phoneticPr fontId="5" type="noConversion"/>
  </si>
  <si>
    <t>刚果金金马路项目</t>
    <phoneticPr fontId="5" type="noConversion"/>
  </si>
  <si>
    <t>3.2.1</t>
    <phoneticPr fontId="5" type="noConversion"/>
  </si>
  <si>
    <t>一，现汇类项目</t>
    <phoneticPr fontId="5" type="noConversion"/>
  </si>
  <si>
    <t>市政　管廊　水环境治理工程</t>
    <phoneticPr fontId="5" type="noConversion"/>
  </si>
  <si>
    <t>三：计划产值缺口</t>
    <phoneticPr fontId="5" type="noConversion"/>
  </si>
  <si>
    <t>一</t>
    <phoneticPr fontId="5" type="noConversion"/>
  </si>
  <si>
    <t>现汇类项目</t>
    <phoneticPr fontId="5" type="noConversion"/>
  </si>
  <si>
    <t>跨年续建公路</t>
    <phoneticPr fontId="5" type="noConversion"/>
  </si>
  <si>
    <t>1.1.1</t>
    <phoneticPr fontId="5" type="noConversion"/>
  </si>
  <si>
    <t>2015.6.12-2018.9.9</t>
    <phoneticPr fontId="5" type="noConversion"/>
  </si>
  <si>
    <t>2015.6.12-2018.9.9</t>
  </si>
  <si>
    <t>1.1.2</t>
    <phoneticPr fontId="5" type="noConversion"/>
  </si>
  <si>
    <t>01114666P20170010100000000P</t>
    <phoneticPr fontId="5" type="noConversion"/>
  </si>
  <si>
    <t>2017.4.26-2020.4.25</t>
    <phoneticPr fontId="5" type="noConversion"/>
  </si>
  <si>
    <t>2017.4.26-2019.10.25</t>
    <phoneticPr fontId="5" type="noConversion"/>
  </si>
  <si>
    <t>2017.5.2-2020.5.1</t>
    <phoneticPr fontId="5" type="noConversion"/>
  </si>
  <si>
    <t>2017.5.2-2019.11.1</t>
    <phoneticPr fontId="5" type="noConversion"/>
  </si>
  <si>
    <t>2014.12.31-2017.12.30</t>
    <phoneticPr fontId="5" type="noConversion"/>
  </si>
  <si>
    <t>2014.12.31-2018.2.28</t>
    <phoneticPr fontId="5" type="noConversion"/>
  </si>
  <si>
    <t>1.1.6</t>
  </si>
  <si>
    <t>2014.12.31-2018.3.31</t>
    <phoneticPr fontId="5" type="noConversion"/>
  </si>
  <si>
    <t>1.1.7</t>
  </si>
  <si>
    <t>2018.2.1-2021.7.31</t>
    <phoneticPr fontId="5" type="noConversion"/>
  </si>
  <si>
    <t>1.1.9</t>
  </si>
  <si>
    <t>KT项目（不含税）(亚的斯公司)</t>
    <phoneticPr fontId="5" type="noConversion"/>
  </si>
  <si>
    <t>KT段(Lot1)：
2017.4.9-2020.4.8
KK段(Lot2)：
2017.3.13-2020.3.12</t>
    <phoneticPr fontId="5" type="noConversion"/>
  </si>
  <si>
    <t>本年新开工公路</t>
    <phoneticPr fontId="5" type="noConversion"/>
  </si>
  <si>
    <t>1.2.1</t>
    <phoneticPr fontId="5" type="noConversion"/>
  </si>
  <si>
    <t>跨年续建铁路、轨道交通</t>
    <phoneticPr fontId="5" type="noConversion"/>
  </si>
  <si>
    <t>2.1.1</t>
    <phoneticPr fontId="5" type="noConversion"/>
  </si>
  <si>
    <t>中交埃塞WM铁路项目（不含税）</t>
    <phoneticPr fontId="5" type="noConversion"/>
  </si>
  <si>
    <t>2014.12.26-2018.6.25</t>
    <phoneticPr fontId="5" type="noConversion"/>
  </si>
  <si>
    <t>本年新开工铁路、轨道交通</t>
    <phoneticPr fontId="5" type="noConversion"/>
  </si>
  <si>
    <t>2.2.1</t>
    <phoneticPr fontId="5" type="noConversion"/>
  </si>
  <si>
    <t>跨年续建市政、管廊、水环境治理</t>
    <phoneticPr fontId="5" type="noConversion"/>
  </si>
  <si>
    <t>3.1.1</t>
    <phoneticPr fontId="5" type="noConversion"/>
  </si>
  <si>
    <t>援桑给巴尔打井供水项目（不含税）</t>
    <phoneticPr fontId="5" type="noConversion"/>
  </si>
  <si>
    <t>2016.6.18-2018.4.17</t>
    <phoneticPr fontId="5" type="noConversion"/>
  </si>
  <si>
    <t>2016.6.22-2018.4.17</t>
    <phoneticPr fontId="5" type="noConversion"/>
  </si>
  <si>
    <t>3.1.2</t>
    <phoneticPr fontId="5" type="noConversion"/>
  </si>
  <si>
    <t>Akaki桥项目(亚的斯公司)（不含税）</t>
    <phoneticPr fontId="5" type="noConversion"/>
  </si>
  <si>
    <t>2016.12.20-2018.4.30</t>
    <phoneticPr fontId="5" type="noConversion"/>
  </si>
  <si>
    <t>3.1.3</t>
  </si>
  <si>
    <t>DB项目(亚的斯公司)（不含税）</t>
    <phoneticPr fontId="5" type="noConversion"/>
  </si>
  <si>
    <t>2015.3.25-2017.11.30</t>
    <phoneticPr fontId="5" type="noConversion"/>
  </si>
  <si>
    <t>2015.3.25-2018.1.30</t>
    <phoneticPr fontId="5" type="noConversion"/>
  </si>
  <si>
    <t>3.1.4</t>
  </si>
  <si>
    <t>Lideta项目(亚的斯公司)（不含税）</t>
    <phoneticPr fontId="5" type="noConversion"/>
  </si>
  <si>
    <t>2012.7.5-2018.5.20</t>
    <phoneticPr fontId="5" type="noConversion"/>
  </si>
  <si>
    <t>2012.10.3-2018.5.20</t>
    <phoneticPr fontId="5" type="noConversion"/>
  </si>
  <si>
    <t>3.1.5</t>
  </si>
  <si>
    <t>零星工程项目(亚的斯公司)（不含税）</t>
    <phoneticPr fontId="5" type="noConversion"/>
  </si>
  <si>
    <t>本年新开工市政、管廊、水环境治理</t>
    <phoneticPr fontId="5" type="noConversion"/>
  </si>
  <si>
    <t>跨年续建房建</t>
    <phoneticPr fontId="5" type="noConversion"/>
  </si>
  <si>
    <t>4.1.1</t>
    <phoneticPr fontId="5" type="noConversion"/>
  </si>
  <si>
    <t>2017.5.15-2019.5.14</t>
    <phoneticPr fontId="5" type="noConversion"/>
  </si>
  <si>
    <t>2017.7.8-2019.5.14</t>
    <phoneticPr fontId="5" type="noConversion"/>
  </si>
  <si>
    <t>4.1.2</t>
    <phoneticPr fontId="5" type="noConversion"/>
  </si>
  <si>
    <t>DIP工业园项目（不含税）</t>
    <phoneticPr fontId="5" type="noConversion"/>
  </si>
  <si>
    <t>2017.8.22-2017.5.21</t>
    <phoneticPr fontId="5" type="noConversion"/>
  </si>
  <si>
    <t>宝丽机场一期项目</t>
    <phoneticPr fontId="5" type="noConversion"/>
  </si>
  <si>
    <t>2015.1.31-2019.1.30</t>
    <phoneticPr fontId="5" type="noConversion"/>
  </si>
  <si>
    <t>本年新开工房建</t>
    <phoneticPr fontId="5" type="noConversion"/>
  </si>
  <si>
    <t>4.2.1</t>
    <phoneticPr fontId="5" type="noConversion"/>
  </si>
  <si>
    <t>宝丽机场二期项目</t>
    <phoneticPr fontId="5" type="noConversion"/>
  </si>
  <si>
    <t>4.2.2</t>
    <phoneticPr fontId="5" type="noConversion"/>
  </si>
  <si>
    <t>ATC塔楼扩建项目</t>
    <phoneticPr fontId="5" type="noConversion"/>
  </si>
  <si>
    <t>东非公司</t>
    <phoneticPr fontId="5" type="noConversion"/>
  </si>
  <si>
    <t>四</t>
    <phoneticPr fontId="5" type="noConversion"/>
  </si>
  <si>
    <t>01114666P20160060200000000P</t>
    <phoneticPr fontId="5" type="noConversion"/>
  </si>
  <si>
    <t>01114666P20160060100000000P</t>
    <phoneticPr fontId="5" type="noConversion"/>
  </si>
  <si>
    <t>01114666P20170020100000000P</t>
    <phoneticPr fontId="5" type="noConversion"/>
  </si>
  <si>
    <t>01114666010600000000000000H</t>
    <phoneticPr fontId="5" type="noConversion"/>
  </si>
  <si>
    <t>01114666010700000000000000H</t>
    <phoneticPr fontId="5" type="noConversion"/>
  </si>
  <si>
    <t>01114666P20170030100000000P</t>
    <phoneticPr fontId="5" type="noConversion"/>
  </si>
  <si>
    <t>01114666P20160021800000000P</t>
    <phoneticPr fontId="5" type="noConversion"/>
  </si>
  <si>
    <t>01114666P20160010100000000P</t>
    <phoneticPr fontId="5" type="noConversion"/>
  </si>
  <si>
    <t>01114666P20160140100000000P</t>
    <phoneticPr fontId="5" type="noConversion"/>
  </si>
  <si>
    <t>01114666P20160021400000000P</t>
    <phoneticPr fontId="5" type="noConversion"/>
  </si>
  <si>
    <t>01114666P20160021000000000P</t>
    <phoneticPr fontId="5" type="noConversion"/>
  </si>
  <si>
    <t>01114666P20160020200000000P</t>
    <phoneticPr fontId="5" type="noConversion"/>
  </si>
  <si>
    <t>01114666P20160021700000000P</t>
    <phoneticPr fontId="5" type="noConversion"/>
  </si>
  <si>
    <t>01114666P20160160200000000P</t>
    <phoneticPr fontId="5" type="noConversion"/>
  </si>
  <si>
    <t>01114666P20160120300000000P</t>
    <phoneticPr fontId="5" type="noConversion"/>
  </si>
  <si>
    <t>01114666P20160120200000000P</t>
    <phoneticPr fontId="5" type="noConversion"/>
  </si>
  <si>
    <t>01114666P20160040100000000P</t>
    <phoneticPr fontId="5" type="noConversion"/>
  </si>
  <si>
    <t>01114666P20160040300000000P</t>
    <phoneticPr fontId="5" type="noConversion"/>
  </si>
  <si>
    <t>01114666P20160040200000000P</t>
    <phoneticPr fontId="5" type="noConversion"/>
  </si>
  <si>
    <t>拉利贝拉项目(BS）（含税）</t>
    <phoneticPr fontId="5" type="noConversion"/>
  </si>
  <si>
    <t>埃塞CH项目（不含税）</t>
    <phoneticPr fontId="5" type="noConversion"/>
  </si>
  <si>
    <t>埃塞德赛项目（含税）</t>
    <phoneticPr fontId="5" type="noConversion"/>
  </si>
  <si>
    <t>埃塞JG项目（不含税）</t>
    <phoneticPr fontId="5" type="noConversion"/>
  </si>
  <si>
    <t>埃塞糖厂路F6-F4设计施工项目 （埃塞SF1项目）（含税）</t>
    <phoneticPr fontId="5" type="noConversion"/>
  </si>
  <si>
    <t>埃塞糖厂路Omo-F6设计施工项目 （埃塞SF2项目）（含税）</t>
    <phoneticPr fontId="5" type="noConversion"/>
  </si>
  <si>
    <t>Modjo-Hawassa快速路项目（不含税）</t>
    <phoneticPr fontId="5" type="noConversion"/>
  </si>
  <si>
    <r>
      <t>埃塞HHB环湖路项目（不含税，</t>
    </r>
    <r>
      <rPr>
        <sz val="10"/>
        <color rgb="FFFF0000"/>
        <rFont val="Calibri"/>
        <family val="3"/>
        <charset val="134"/>
        <scheme val="minor"/>
      </rPr>
      <t>归属MH项目管理</t>
    </r>
    <r>
      <rPr>
        <sz val="10"/>
        <color theme="1"/>
        <rFont val="Calibri"/>
        <family val="3"/>
        <charset val="134"/>
        <scheme val="minor"/>
      </rPr>
      <t>）</t>
    </r>
    <phoneticPr fontId="5" type="noConversion"/>
  </si>
  <si>
    <t>吉马工业园（JIP工业园项目、不含税）</t>
    <phoneticPr fontId="5" type="noConversion"/>
  </si>
  <si>
    <t>4.2.3</t>
    <phoneticPr fontId="5" type="noConversion"/>
  </si>
  <si>
    <t>2014.12.26-未定</t>
    <phoneticPr fontId="5" type="noConversion"/>
  </si>
  <si>
    <t>合计（万元人民币）</t>
    <phoneticPr fontId="5" type="noConversion"/>
  </si>
  <si>
    <t>亚太公司合计</t>
    <phoneticPr fontId="5" type="noConversion"/>
  </si>
  <si>
    <t>五</t>
    <phoneticPr fontId="5" type="noConversion"/>
  </si>
  <si>
    <t>四</t>
    <phoneticPr fontId="5" type="noConversion"/>
  </si>
  <si>
    <t>东非公司合计</t>
    <phoneticPr fontId="5" type="noConversion"/>
  </si>
  <si>
    <t>三</t>
    <phoneticPr fontId="5" type="noConversion"/>
  </si>
  <si>
    <t>中非公司合计</t>
    <phoneticPr fontId="5" type="noConversion"/>
  </si>
  <si>
    <t>中西非公司合计</t>
    <phoneticPr fontId="5" type="noConversion"/>
  </si>
  <si>
    <t xml:space="preserve">备   注       </t>
    <phoneticPr fontId="5" type="noConversion"/>
  </si>
  <si>
    <t xml:space="preserve">单位名称：海外事业部    </t>
    <phoneticPr fontId="5" type="noConversion"/>
  </si>
  <si>
    <t>中交乌干达有限公司合计</t>
    <phoneticPr fontId="5" type="noConversion"/>
  </si>
  <si>
    <t>合同额  
(万人民币)</t>
    <phoneticPr fontId="5" type="noConversion"/>
  </si>
  <si>
    <t>年度计划     (万人民币)</t>
    <phoneticPr fontId="5" type="noConversion"/>
  </si>
  <si>
    <r>
      <t>埃塞HHB环湖路项目（不含税</t>
    </r>
    <r>
      <rPr>
        <sz val="10"/>
        <color theme="1"/>
        <rFont val="Calibri"/>
        <family val="3"/>
        <charset val="134"/>
        <scheme val="minor"/>
      </rPr>
      <t>）</t>
    </r>
    <phoneticPr fontId="5" type="noConversion"/>
  </si>
  <si>
    <t>01114666P20170030200000000P</t>
    <phoneticPr fontId="5" type="noConversion"/>
  </si>
  <si>
    <t>2017.8.22-2018.5.21</t>
    <phoneticPr fontId="5" type="noConversion"/>
  </si>
  <si>
    <t>季度计划
（万人民币）</t>
    <phoneticPr fontId="5" type="noConversion"/>
  </si>
  <si>
    <t>-</t>
  </si>
  <si>
    <t>2018年度年计划
（万美元）</t>
    <phoneticPr fontId="5" type="noConversion"/>
  </si>
  <si>
    <t>2018年海外事业部计划合计（万美元）</t>
    <phoneticPr fontId="5" type="noConversion"/>
  </si>
  <si>
    <t>2018.4.1-2021.9.30</t>
    <phoneticPr fontId="5" type="noConversion"/>
  </si>
  <si>
    <t>1美元=6.4341元人民币
(暂估2018年1月底汇率）</t>
    <phoneticPr fontId="5" type="noConversion"/>
  </si>
  <si>
    <t>1.2.1</t>
    <phoneticPr fontId="5" type="noConversion"/>
  </si>
  <si>
    <t>布隆迪总统府二期项目</t>
    <phoneticPr fontId="5" type="noConversion"/>
  </si>
  <si>
    <t>5.1.1</t>
    <phoneticPr fontId="5" type="noConversion"/>
  </si>
  <si>
    <t>中西非公司预计新开工项目</t>
    <phoneticPr fontId="5" type="noConversion"/>
  </si>
  <si>
    <t>1.2.1</t>
    <phoneticPr fontId="5" type="noConversion"/>
  </si>
  <si>
    <t>4.1.3</t>
    <phoneticPr fontId="5" type="noConversion"/>
  </si>
  <si>
    <t>完成交工</t>
    <phoneticPr fontId="5" type="noConversion"/>
  </si>
  <si>
    <t>交工。</t>
    <phoneticPr fontId="5" type="noConversion"/>
  </si>
  <si>
    <t>主体完工。</t>
    <phoneticPr fontId="5" type="noConversion"/>
  </si>
  <si>
    <t>零星工程项目(亚的斯公司)（不含税）</t>
    <phoneticPr fontId="5" type="noConversion"/>
  </si>
  <si>
    <t>尚未复工</t>
    <phoneticPr fontId="5" type="noConversion"/>
  </si>
  <si>
    <t>2016.8.28--2017.3.1</t>
  </si>
  <si>
    <t>2014.05.02-2018.11.01</t>
  </si>
  <si>
    <t>2015.10.19-2018.10.19</t>
    <phoneticPr fontId="5" type="noConversion"/>
  </si>
  <si>
    <r>
      <t>2017.1.2-201</t>
    </r>
    <r>
      <rPr>
        <sz val="10"/>
        <color theme="1"/>
        <rFont val="Calibri"/>
        <family val="3"/>
        <charset val="134"/>
        <scheme val="minor"/>
      </rPr>
      <t>9</t>
    </r>
    <r>
      <rPr>
        <sz val="10"/>
        <color theme="1"/>
        <rFont val="Calibri"/>
        <family val="3"/>
        <charset val="134"/>
        <scheme val="minor"/>
      </rPr>
      <t>.</t>
    </r>
    <r>
      <rPr>
        <sz val="10"/>
        <color theme="1"/>
        <rFont val="Calibri"/>
        <family val="3"/>
        <charset val="134"/>
        <scheme val="minor"/>
      </rPr>
      <t>9</t>
    </r>
    <r>
      <rPr>
        <sz val="10"/>
        <color theme="1"/>
        <rFont val="Calibri"/>
        <family val="3"/>
        <charset val="134"/>
        <scheme val="minor"/>
      </rPr>
      <t>.1</t>
    </r>
    <r>
      <rPr>
        <sz val="10"/>
        <color theme="1"/>
        <rFont val="Calibri"/>
        <family val="3"/>
        <charset val="134"/>
        <scheme val="minor"/>
      </rPr>
      <t>0</t>
    </r>
    <phoneticPr fontId="5" type="noConversion"/>
  </si>
  <si>
    <r>
      <t>2016.3.14-2019.</t>
    </r>
    <r>
      <rPr>
        <sz val="10"/>
        <rFont val="宋体"/>
        <family val="3"/>
        <charset val="134"/>
      </rPr>
      <t>7</t>
    </r>
    <r>
      <rPr>
        <sz val="10"/>
        <color rgb="FF000000"/>
        <rFont val="宋体"/>
        <family val="3"/>
        <charset val="134"/>
      </rPr>
      <t>.13</t>
    </r>
    <phoneticPr fontId="5" type="noConversion"/>
  </si>
  <si>
    <r>
      <t>2014.4.16-2018.</t>
    </r>
    <r>
      <rPr>
        <sz val="10"/>
        <color theme="1"/>
        <rFont val="Calibri"/>
        <family val="3"/>
        <charset val="134"/>
        <scheme val="minor"/>
      </rPr>
      <t>6</t>
    </r>
    <r>
      <rPr>
        <sz val="10"/>
        <color theme="1"/>
        <rFont val="Calibri"/>
        <family val="3"/>
        <charset val="134"/>
        <scheme val="minor"/>
      </rPr>
      <t>.</t>
    </r>
    <r>
      <rPr>
        <sz val="10"/>
        <color theme="1"/>
        <rFont val="Calibri"/>
        <family val="3"/>
        <charset val="134"/>
        <scheme val="minor"/>
      </rPr>
      <t>13</t>
    </r>
    <phoneticPr fontId="5" type="noConversion"/>
  </si>
  <si>
    <r>
      <t>2016.3.11</t>
    </r>
    <r>
      <rPr>
        <sz val="10"/>
        <color theme="1"/>
        <rFont val="Calibri"/>
        <family val="3"/>
        <charset val="134"/>
        <scheme val="minor"/>
      </rPr>
      <t>-2019.3.</t>
    </r>
    <r>
      <rPr>
        <sz val="10"/>
        <color theme="1"/>
        <rFont val="Calibri"/>
        <family val="3"/>
        <charset val="134"/>
        <scheme val="minor"/>
      </rPr>
      <t>11</t>
    </r>
    <phoneticPr fontId="5" type="noConversion"/>
  </si>
  <si>
    <t>2016.4.13-2018.7.31</t>
    <phoneticPr fontId="76" type="noConversion"/>
  </si>
  <si>
    <t>2017.8.7-2018.12.31</t>
    <phoneticPr fontId="76" type="noConversion"/>
  </si>
  <si>
    <r>
      <t>2018.4</t>
    </r>
    <r>
      <rPr>
        <sz val="12"/>
        <rFont val="宋体"/>
        <family val="3"/>
        <charset val="134"/>
      </rPr>
      <t>.</t>
    </r>
    <r>
      <rPr>
        <sz val="10"/>
        <rFont val="宋体"/>
        <family val="3"/>
        <charset val="134"/>
      </rPr>
      <t>1</t>
    </r>
    <r>
      <rPr>
        <sz val="10"/>
        <color rgb="FF000000"/>
        <rFont val="宋体"/>
        <family val="3"/>
        <charset val="134"/>
      </rPr>
      <t>6</t>
    </r>
    <r>
      <rPr>
        <sz val="10"/>
        <rFont val="宋体"/>
        <family val="3"/>
        <charset val="134"/>
      </rPr>
      <t>-2022.</t>
    </r>
    <r>
      <rPr>
        <sz val="10"/>
        <color rgb="FF000000"/>
        <rFont val="宋体"/>
        <family val="3"/>
        <charset val="134"/>
      </rPr>
      <t>4</t>
    </r>
    <r>
      <rPr>
        <sz val="10"/>
        <rFont val="宋体"/>
        <family val="3"/>
        <charset val="134"/>
      </rPr>
      <t>.1</t>
    </r>
    <r>
      <rPr>
        <sz val="10"/>
        <color rgb="FF000000"/>
        <rFont val="宋体"/>
        <family val="3"/>
        <charset val="134"/>
      </rPr>
      <t>5</t>
    </r>
    <phoneticPr fontId="76" type="noConversion"/>
  </si>
  <si>
    <t>地域</t>
    <phoneticPr fontId="5" type="noConversion"/>
  </si>
  <si>
    <t>地域</t>
    <phoneticPr fontId="5" type="noConversion"/>
  </si>
  <si>
    <t>2016.2.19-2019.12.2</t>
    <phoneticPr fontId="5" type="noConversion"/>
  </si>
  <si>
    <t>2014.5.20-2018.6.25</t>
    <phoneticPr fontId="5" type="noConversion"/>
  </si>
  <si>
    <t>2017.12.13-2019.12.12</t>
    <phoneticPr fontId="5" type="noConversion"/>
  </si>
  <si>
    <t>2017.11.1-2019.4.30</t>
    <phoneticPr fontId="5" type="noConversion"/>
  </si>
  <si>
    <t>2017.11.17-2019.5.16</t>
    <phoneticPr fontId="5" type="noConversion"/>
  </si>
  <si>
    <t>2014.12.26-未定</t>
    <phoneticPr fontId="5" type="noConversion"/>
  </si>
  <si>
    <t>完成冷再生基层施工、透层施工、封层施工；施工全幅10公里沥青混凝土面层。</t>
  </si>
  <si>
    <t>土方施工PK58+510-PK124+785，成型层施工PK66+010-PK124+785，底基层施工PK68+010-PK124+785，基层施工PK68+010-124+785，透层油表处施工PK124+785-68+010</t>
    <phoneticPr fontId="5" type="noConversion"/>
  </si>
  <si>
    <t>2018.5.15-2018.10.15</t>
    <phoneticPr fontId="5" type="noConversion"/>
  </si>
  <si>
    <t>完成道路工程所有分项工程，完成总统府内通讯设备、办公家具以及餐厨设备安装，完成绿化工程97%。</t>
    <phoneticPr fontId="5" type="noConversion"/>
  </si>
  <si>
    <t>第二座天桥基础施工、钢结构加工和防锈处理及护栏制作等</t>
    <phoneticPr fontId="5" type="noConversion"/>
  </si>
  <si>
    <t>拆除现有旧围墙，完成建造新围墙；部分国内材料进场。</t>
    <phoneticPr fontId="5" type="noConversion"/>
  </si>
  <si>
    <t>新签合同预付款没付，暂无季度开工计划</t>
    <phoneticPr fontId="5" type="noConversion"/>
  </si>
  <si>
    <t>2017.8.19-2018.11.20</t>
    <phoneticPr fontId="5" type="noConversion"/>
  </si>
  <si>
    <t>2018.5.15-2018.10.15</t>
    <phoneticPr fontId="5" type="noConversion"/>
  </si>
  <si>
    <t>IC2、3、4号桥主桥P34-35，P35-36，P36-37，P13-12，P12-11，P11-10共单幅12孔现浇预应力箱梁</t>
    <phoneticPr fontId="5" type="noConversion"/>
  </si>
  <si>
    <t xml:space="preserve">1、路基工程：挖方1.53万方，填方16.49万方。
2、涵洞工程：完成15道。
3、防护、排水工程：浆砌片石完成2.36万方，混凝土完成0.96万方。
4、桥梁工程：
(1)下部结构：墩台完成6座。
(2)上部结构：梁板预制200片， 梁板架设225片。
(3)桥面结构：桥面铺装720m。
5、隧道工程：完成开挖支护1423米，仰拱及回填完成1028米，二衬完成1064米。
6、为增加产值、提升项目形象，路面结构层将提前进行施工，计划完成16km级配碎石底基层，计划完成8km级配碎石基层，计划完成下面层5km、中面层3km、上面层2km。
</t>
    <phoneticPr fontId="5" type="noConversion"/>
  </si>
  <si>
    <t>受马来西亚新政府履新，对华在本国投资政策等相关指导方案尚未落地等影响，本项目的开工时间目前尚无法预测，假如项目能在6月底受到总包方的正式开工令的话，计划完成工作如下：本季度主要形象进度情况：完成拌合站、梁场等临建工程，路基挖方完成20万方，填方完成0万方，涵洞完成0道，桥梁桩基完成150根，承台完成10个，墩台完成5个，云顶隧道TBM完成0米，钻爆施工掘进400米</t>
    <phoneticPr fontId="5" type="noConversion"/>
  </si>
  <si>
    <t>道路维护3个月；边沟8Km，纵向管1000m，人孔100道，路缘石10,000m；石笼安装2463m3，标志牌812个，公里桩11030个，钢护栏26981m，画线80km，绿化与恢复200000；M2，道砖15000m2.</t>
  </si>
  <si>
    <t>总则及监理设施：1.98%；清表：10.98%；排水：4.61%；路基土石方：17.13%；基层料生产：51,000方，占预计总工程量的23.18%；</t>
  </si>
  <si>
    <t>本季度计划完成清表12ha，移除不合适材料25000 m³，挖土方10000m³，挖石方110000m³，填方290000m³，换填方30000 m³，底基层17000m³，管涵450LM，盖板涵8道，生产级配碎石0m³,基层料50000方。</t>
  </si>
  <si>
    <t>KT段：计划完成Kality RR Interchange at Km0+000处：C30混凝土1538.13方，模板4570.58平米，素混凝土77方，钢筋167.75吨；上穿桥8+800：软土挖方4742.2方，选料回填1697.38方，C30混凝土615.8方，模板673.5平米，素混凝土12.6方，钢筋69.3吨；挡墙：软土挖方4350.3方，C30混凝土1489.4方，模板4684.18平米，素混凝土78方，钢筋167.36吨。
KK段：计划完成Km(1+200):软土开挖50200方，C30混凝土4394.54方，模板1624.86平米，钢筋199.2吨；上穿桥Km(4+240):软土开挖1346.19方，挖石方11573方，选料回填910.66方，C30混凝土3873.54方，模板12717平米，素混凝土57.17方，钢筋500.44吨，护栏250.67米，支座56个，伸缩缝填充69.7米，排水管45米；上穿桥Km(5+780):护栏155.59米。</t>
  </si>
  <si>
    <t>完成全线勘察设计的3.05%；完成监理营地设施的8.40%；完成施工便道、交通导流的6.41%；完成清表、土石方的2.34%；完成边沟、涵洞、结构物的2.49%；</t>
  </si>
  <si>
    <t>根据业主资金支付情况，计划完成750万美元产值。</t>
  </si>
  <si>
    <t>计划完成挖方8000方，开平6000方，管道500米，人孔10个，回填6000方，新泽西护栏662米，C30混凝土220方，钢筋40吨。</t>
  </si>
  <si>
    <t>1. 准备与一般项：累计完成35%
2、1#、2#仓库:累计完成100%
3. 办公楼:
1）建筑与装饰工程完成66%, 其中首二层精装修完成60%。
2）给排水工程完成60%，暖通工程完成42%
3）电气工程完成36%
3. 酒店：
1）主体结构及初装修工程完成100%，精装修工程完成48%。
2）模块化及吊装工程完成100%。
4. 能源中心:
1）建筑与装饰工程完成100%
2）能源中心发电机及变配电设备工程安装完成100%。
5. 宿舍楼：
1） 建筑与装饰工程完成100%
6. Barwaqo项目：Barwaqo小区道路全部完成。</t>
  </si>
  <si>
    <t>厂房及辅房收尾；水处理装饰装修及机电设备安装。</t>
  </si>
  <si>
    <t>1、计划完成装修工作20%。
2、计划完成大理石地面15000平米。
3、计划完成新扩建玻璃雨棚5000平米。
4、计划完成机电工程20%。
5、计划完成高架桥及室外工程15%。</t>
  </si>
  <si>
    <t>1. VIP航站楼承台混凝土2280立方米
2. VIP航站楼承台模板4753平方米
3. VIP航站楼承台钢筋620吨</t>
  </si>
  <si>
    <t>主题钢筋模板混凝土工程</t>
  </si>
  <si>
    <t>2017.8.22-2018.7.31</t>
  </si>
  <si>
    <t>2017.5.23-2018.6.30</t>
  </si>
  <si>
    <t>刚果金金马路项目</t>
    <phoneticPr fontId="5" type="noConversion"/>
  </si>
  <si>
    <t>刚果金</t>
  </si>
  <si>
    <t>尼日尔</t>
  </si>
  <si>
    <t>布隆迪</t>
  </si>
  <si>
    <t>加蓬</t>
  </si>
  <si>
    <t>喀麦隆雅杜高速公路项目(不含税）</t>
    <phoneticPr fontId="5" type="noConversion"/>
  </si>
  <si>
    <t>喀麦隆</t>
  </si>
  <si>
    <t>喀麦隆</t>
    <phoneticPr fontId="5" type="noConversion"/>
  </si>
  <si>
    <t>乌干达KE项目</t>
    <phoneticPr fontId="5" type="noConversion"/>
  </si>
  <si>
    <t>乌干达</t>
  </si>
  <si>
    <t>南苏丹银行大楼项目</t>
    <phoneticPr fontId="5" type="noConversion"/>
  </si>
  <si>
    <t>南苏丹</t>
  </si>
  <si>
    <t>莫桑比克加油站项目</t>
    <phoneticPr fontId="5" type="noConversion"/>
  </si>
  <si>
    <t>莫桑比克</t>
  </si>
  <si>
    <t>埃塞CH项目（不含税）</t>
    <phoneticPr fontId="5" type="noConversion"/>
  </si>
  <si>
    <t>埃塞</t>
  </si>
  <si>
    <t>坦桑尼亚</t>
    <phoneticPr fontId="5" type="noConversion"/>
  </si>
  <si>
    <t>吉布提自贸区一期一标段项目（不含税）(吉布提Barwaqo小区项目)</t>
    <phoneticPr fontId="5" type="noConversion"/>
  </si>
  <si>
    <t>吉布提</t>
  </si>
  <si>
    <t>科威特RA210项目</t>
    <phoneticPr fontId="5" type="noConversion"/>
  </si>
  <si>
    <t>科威特</t>
  </si>
  <si>
    <t>巴基斯坦KKH二期4标段</t>
    <phoneticPr fontId="5" type="noConversion"/>
  </si>
  <si>
    <t>巴基斯坦</t>
  </si>
  <si>
    <t>马来西亚</t>
    <phoneticPr fontId="5" type="noConversion"/>
  </si>
  <si>
    <t>2012.11.19-2018.11.16</t>
    <phoneticPr fontId="5" type="noConversion"/>
  </si>
  <si>
    <t>1、完成0 KM清荒及清表
2、完成0.53KM利用方及借土填方
3、完成0.53KM弃方
4、完成0.42KM开平层
5、完成基层1.5KM
6、完成底基层1.35KM
7、完成沥青砼路面1.19KM
8、完成1.8道砼圆管涵
9、完成0.34KM排水沟浆砌工程
10、完成1.62KM新泽西护栏安装
11、完成1.36KM钢护栏安装
12、完成5.63KM划线
13、完成5.12KM植草绿化
14、完成5.12KM照明</t>
    <phoneticPr fontId="5" type="noConversion"/>
  </si>
  <si>
    <t xml:space="preserve">（1）一般职责和临建部分计划完成0.63%；
（2）排水工程计划完成主线部分9公里（圆管涵安装完成620米（30道）；箱涵完成1道）；
（3）土方工程及路面结构层计划完成主线部分13.65公里（清荒清表及表土剥离计划完成13.36KM，普通挖方计划完成31.89万方，普通填方计划完成23.49万方；底基层计划完成18.72km，基层计划完成19.71km）；
（4）路面面层施工计划完成15.93公里（透油层19.44km，路肩双表处18.94km,沥青混凝土18.91km）；
</t>
  </si>
  <si>
    <t>1 排水工程施工计划完成工程量840m，完成段落Km0+000 – Km13+000；
2土方施工计划完成工程量28万方，完成段落Km0+000 – Km25+000；
3调平层施工计划完成工程量2万方，完成段落Km41+000- Km47+500；
4沼泽处理施工完成工程量1.3万方；
5结构物工程完成工程量1,200方</t>
    <phoneticPr fontId="5" type="noConversion"/>
  </si>
  <si>
    <t xml:space="preserve">1、环境保护与废物处理，职业健康与艾滋病防护、便道维护分别完成0.03，承包商实验室完成0.02
2、货运大楼完成1800 m2；
3、货运机坪与滑行道完成12000m2
4、1#机坪扩建完成13000m2
5、滑行道A延长与标线完成8000m2
6、陆侧区域与海关服务完成17000m2；
7  12/30跑道及附属滑行道加固完成36000 m2
8、现有水罐拆除及新建钢筋混凝土水罐完成0.3; </t>
    <phoneticPr fontId="5" type="noConversion"/>
  </si>
  <si>
    <t>加油站1：全部建设完成（包括：基础工程完成20%，结构工程完成60%，砌筑工程、屋面工程、装修工程、门窗工程、给排水安装工程、电气安装工程、室外及附属工程完成100%）</t>
    <phoneticPr fontId="5" type="noConversion"/>
  </si>
  <si>
    <t>主要形象进度及说明</t>
    <phoneticPr fontId="5" type="noConversion"/>
  </si>
  <si>
    <t xml:space="preserve">（1）一般职责和临建部分计划完成0.63%；
（2）排水工程计划完成主线部分9公里（圆管涵安装完成620米（30道）；箱涵完成1道）；
（3）土方工程及路面结构层计划完成主线部分13.65公里（清荒清表及表土剥离计划完成13.36KM，普通挖方计划完成31.89万方，普通填方计划完成23.49万方；底基层计划完成18.72km，基层计划完成19.71km）；
（4）路面面层施工计划完成15.93公里（透油层19.44km，路肩双表处18.94km,沥青混凝土18.91km）；
</t>
    <phoneticPr fontId="5" type="noConversion"/>
  </si>
  <si>
    <t>铁路　轨道交通工程</t>
    <phoneticPr fontId="5" type="noConversion"/>
  </si>
  <si>
    <t>收尾。</t>
    <phoneticPr fontId="5" type="noConversion"/>
  </si>
  <si>
    <t>1.1.9</t>
    <phoneticPr fontId="5" type="noConversion"/>
  </si>
  <si>
    <t>1. 设计、勘查： 完成全线水文报告、选线报告、结构物设计、路面设计、平纵设计图纸、排水与涵洞设计图纸。
2. 营地设施：完成部分营地建设工作以及监理方办公设施和办公营地的移交。
3. 施工便道、交通导流：完成部分施工所需施工便道及交通导流工作。
4. 场地清理、土方工程：场地清理：6 ha；挖方：8万m3；填方：6万m3。
5. 涵洞、排水、防护：完成管涵：300m。</t>
    <phoneticPr fontId="5" type="noConversion"/>
  </si>
  <si>
    <t>主体完工。</t>
    <phoneticPr fontId="5" type="noConversion"/>
  </si>
  <si>
    <t>1、2018年9月底完成室外门窗、室内外装修、室内水电主管线工程。
2、2018年9月底完成一站式办公及商业用房外檐装修、内檐装修、室内管线工程；
3、2018年9月底完成自来水泵房、消防生活水池主体工程及装修工程、自来水处理设施主体工程完成50%；
4、2018年9月底完成室外道路油面铺设，室外给排水管网工程，道路交通设施安装，室外强弱电工程；
5、2017年9月底完成围墙工程主体结构及栏片安装与装饰装修。</t>
    <phoneticPr fontId="5" type="noConversion"/>
  </si>
  <si>
    <t>四季度计划
（万美元）</t>
  </si>
  <si>
    <t>乌干达MTP项目</t>
  </si>
  <si>
    <t>2018.4.23-2021.4.26</t>
  </si>
  <si>
    <t xml:space="preserve">1、设计工作完成工程量80%；
2、监理服务完成工作量356.45万美元； 
3、排水工程完成工程量30,000m，完成段落Km26+600 – Km41+600、Km49+600 – Km64+600；
4、土方工程（含调平层）完成工程量25,000m，完成段落Km26+600 – Km38+600、Km49+600 – Km62+600；
5、桥梁结构物工程完成工作量358.26万美元。
</t>
  </si>
  <si>
    <t xml:space="preserve">1、环境保护与废物处理，职业健康与艾滋病防护、便道维护分别完成0.03，承包商实验室完成0.02
2、货运大楼完成5100 m2；
3、货运机坪与滑行道完成15449m2
4、1#机坪扩建完成5500m2
5、滑行道A延长与标线完成6000m2
6、陆侧区域与海关服务完成17873m2；
7  12/30跑道及附属滑行道加固完成56000 m2
8、现有水罐拆除及新建钢筋混凝土水罐完成1; 
9、4号机坪完成15160m2；
10、供水管线、水泵安装及附属设施完成1；
11、1#机坪扩建灯光系统完成1；
12、新建航站楼设计完成0.06；
13、新建货运中心设计完成0.03；
14、道面设计和排水系统设计完成0.04；
15、设备设计完成0.05。
</t>
    <phoneticPr fontId="5" type="noConversion"/>
  </si>
  <si>
    <t xml:space="preserve">1、进行外墙、楼梯抹灰工作
2、进行主楼屋面防水、室外地下室外墙防水及回填；
3、进行电缆桥架的安装；
4、进行电梯安装工作；
5、进行消防系统、通风机空调系统的安装工作；；
6、对室外围墙、雨水收集池、主楼周边回填等工作
</t>
    <phoneticPr fontId="5" type="noConversion"/>
  </si>
  <si>
    <t xml:space="preserve">1、基础工程完成至100%（包括：便利店基础、加油岛基础、加油大棚基础、大车司机休息室基础）；
2、结构工程完成至100%（包括：便利店主体结构、加油岛岛身、加油大棚主体结构、大车司机休息室主体结构）；
3、砌筑工程完成至100%（包括：便利店砌筑工程、大车司机休息室砌筑工程）；4、屋面工程完成至100%（包括：便利店屋面工程、大车司机休息室屋面工程）；
5、装修工程完成至100%（包括：便利店、加油岛、加油大棚及大车司机休息室装修工程）；
6、门窗工程完成至100%（包括：便利店及大车司机休息室门窗工程）；
7、水电工程完成至100%（包括：便利店、加油岛、加油大棚及大车司机休息室水电工程）；
8、电气安装工程完成至100%（包括：便利店、加油岛、加油大棚及大车司机休息室电气安装工程）；
9、室外及附属工程完成至100%（包括：场地硬化及绿化、围墙建设、化粪池建设及与主路连接道路建设等）。
</t>
    <phoneticPr fontId="5" type="noConversion"/>
  </si>
  <si>
    <t>1）200项土方工程完成129万美元，主要包括：
   - 土方填方完成2.6万方，累计完成约431万方，PK0-PK40全部完成； 
   - 喷播植草完成7.6万平，PK0-PK20填方段全部完成，累计完成约13.3万平。
2) 300项路面工程完成1 644万美元，主要包括：
   -机轧碎石底基层完成单幅13km，BAU单幅12km，累计完成全幅38.5km，紧急停车带37.5km；
   -沥青稳定碎石底基层完成单幅16km，累计完成全幅38.5km；
   -沥青稳定碎石基层完成单幅16km，累计完成全幅37.5km；
3）400项排水及防护完成691万美元，主要包括：
   -碎石盲沟2 510ml，累计完成78 000ml；
   -半圆管12 990ml，累计完成62 470ml。
4）600项桥涵工程完成76.2万美元，主要包括：
   -B27混凝土820方，累计完成4 493方；
   -B35混凝土485方，累计完成1 853方；
   -钢筋20吨，累计完成1176吨。</t>
  </si>
  <si>
    <t xml:space="preserve">1）清荒清表：计划完成Meyo互通清荒清表作业；
2）路基土石方工程：
  1.计划完成PK8+600-PK9+900段弃土方15万方；
  2.计划完成Meyo桥位处全部石方清理；
  3.计划完成Meyo互通匝道清淤2.2万方，换填1.7万方；
  4.计划完成PK8+500-PK10+600主线段及Ahala互通1#匝道填方7.9万方。
3）路面工程：计划12月份开始摊铺前8.2公里沥青混凝土面层，计划完成单幅10000米，约8748立方。
4）结构物施工：
  1.计划完成Meyo桥扩大基础6个、桩基础15根； 
  2.计划完成Mfoundi桥4个桥台台帽、预制梁安装及桥面混凝土浇筑施工；
  3.计划完成Ahala桥桩基础施工36根；
  4.计划完成PK8+365、PK8+722、PK9+960、Ahala互通BC1K0+100箱涵施工。
5）排水施工：
  1.计划完成前8.2公里主线及新马兰互通区剩余急流槽、边沟出水口施工；
  2.计划完成梯形钢筋混凝土排水沟600米。
6）防护工程：计划完成主线前8.2公里剩余GBA安装及湿接头浇筑，完成新马兰桥两侧BN4护栏安装，完成剩余填方边坡腐殖土培土。
</t>
    <phoneticPr fontId="6" type="noConversion"/>
  </si>
  <si>
    <t>清理石方：本季度计划完成120m³，累计完成工作量100%
钢筋混凝土扶手：本季度计划完成340ml，累计完成工作量100%
250配比混凝土：本季度计划完成35.52m³，累计完成工作量100%
350配比混凝土：本季度计划完成185.75m³，累计完成工作量100%
钢筋：本季度计划完成9599.65kg，累计完成工作量100%</t>
  </si>
  <si>
    <t>本季度计划完成公共照明连接和剩余的电话拆迁</t>
    <phoneticPr fontId="6" type="noConversion"/>
  </si>
  <si>
    <t>本季度计划完成一些连锁块和土方施工</t>
    <phoneticPr fontId="6" type="noConversion"/>
  </si>
  <si>
    <r>
      <t>2018</t>
    </r>
    <r>
      <rPr>
        <b/>
        <u/>
        <sz val="20"/>
        <color indexed="8"/>
        <rFont val="黑体"/>
        <family val="3"/>
        <charset val="134"/>
      </rPr>
      <t xml:space="preserve">年四季度生产计划表  </t>
    </r>
  </si>
  <si>
    <t>道路维护3个月；底基层1.1万方，基层2.5万方；透层油21万升，双表处21万平方，封层21万平方；石笼安装2463m3，标志牌812个，公里桩11030个，钢护栏26981m，画线80km，绿化与恢复200000M2，道砖15000m2.</t>
    <phoneticPr fontId="5" type="noConversion"/>
  </si>
  <si>
    <t>总则及监理设施：1.98%；清表：5.2%；排水：9.5%；路基土石方：17.13%；基层料生产：23,500方，占预计总工程量的11.75%；</t>
    <phoneticPr fontId="5" type="noConversion"/>
  </si>
  <si>
    <t>本季度计划挖方全部完成；填方累计完成80%；结构物累计完成80%；</t>
    <phoneticPr fontId="5" type="noConversion"/>
  </si>
  <si>
    <t>本季完成初验，取得初验证书。</t>
    <phoneticPr fontId="5" type="noConversion"/>
  </si>
  <si>
    <t>完成全线勘察设计的12.16%；完成监理营地设施的0.40%；现阶段业主资金问题和现场征地进程缓慢而导致现场工作无法开展</t>
    <phoneticPr fontId="5" type="noConversion"/>
  </si>
  <si>
    <t>1. 设计、勘查：16%
2. 监理设施：10%
3. 底基层： 37%(即完成二标全部)
4. 基层： 37%(即完成二标全部)
5. 路面、路肩： 30%(即完成二标全部)
6. 附属工程： 36%(即完成二标全部)</t>
    <phoneticPr fontId="5" type="noConversion"/>
  </si>
  <si>
    <t>KT段：计划完成4千米半幅路基的最后一层开平层，底基层，基层，第一层油面。已完成排水的人孔剩余部分。人行道砖2000米铺设。0+000桥桩基和挡墙。7+600桥的桩基和挡墙8+800桥下部结构和上结构预制以及辅路挡墙监狱2+950-2+250左侧挡墙，3000米路灯的安装。
KK段：计划完成计划完成路10  Km0+000-0+780路段剩余土石方工程，排水工程，桥梁结构，底基层，基层，路11完成到底基层部分， 0+500桥完成下部桩结构的20%，部分路段完成第一层油面。</t>
    <phoneticPr fontId="5" type="noConversion"/>
  </si>
  <si>
    <t>计划完成T梁预制安装30片。业主资金支付问题。</t>
    <phoneticPr fontId="5" type="noConversion"/>
  </si>
  <si>
    <t>计划完工</t>
    <phoneticPr fontId="5" type="noConversion"/>
  </si>
  <si>
    <t>计划完成现在施工的3公里路段的底基层，基层，路缘石，第一层油面，及服务管线的施工。</t>
    <phoneticPr fontId="5" type="noConversion"/>
  </si>
  <si>
    <t>1、BD项目:计划完成新签厂房分包项目的所以工程量
2、CMC项目:计划完成至第一层油面施工，包含土石方，基础底基层，排水工程，结构物工程
3、Bole Ayat-4项目：计划完成土石方工程，排水工程，小型结构物。
4、机场跑道扩建项目：完成设计，勘察，清楚原有结构物和面层，土石方工程完成30%
5、小包：计划完成100万美元产值</t>
    <phoneticPr fontId="5" type="noConversion"/>
  </si>
  <si>
    <t>累计进度：
1. 准备与一般项：累计完成100%
2. 办公楼:
1）建筑与装饰工程初装修完成100%, 首二层精装修完成60%。
2）给排水工程完成90%，暖通工程完成60%
3）电气工程完成50%
3. 酒店：
1）精装修工程完成100%。
4. 宿舍楼：
1） 建筑与装饰工程完成100%
5. 围墙与围网工程：围墙与围网工程全部完成。
6. Barwaqo项目：Barwaqo小区道路剩余收尾全部完成。</t>
    <phoneticPr fontId="5" type="noConversion"/>
  </si>
  <si>
    <t>项目完工，完成初验，取得初验证书。</t>
    <phoneticPr fontId="5" type="noConversion"/>
  </si>
  <si>
    <t>1. VIP航站楼承台混凝土2280立方米
2. VIP航站楼承台模板4753平方米
3. VIP航站楼承台钢筋620吨</t>
    <phoneticPr fontId="5" type="noConversion"/>
  </si>
  <si>
    <t>主题钢筋模板混凝土工程</t>
    <phoneticPr fontId="5" type="noConversion"/>
  </si>
  <si>
    <t>1、2018年12月底完成厂房装修、给排水及强电、配电柜安装、厂房踢脚线等收尾工程；
2、2018年12月底完成一站式办公及商业用房装饰装修缺陷、水电缺陷修复收尾工程；
3、2018年12月底完成自来水泵房设备安装及水电装修、消防生活水池主体工程及装修工程、供水车间设备安装及水电装修，综合水池主体工程及装修工程；
4、2018年12月底完成室外标志标牌安装、室外弱电光缆安装、大门岗亭及门禁安装、围墙监控设备安装及其它一些室外收尾工程。</t>
    <phoneticPr fontId="5" type="noConversion"/>
  </si>
  <si>
    <t>雅温得项目（动物园路口-姐妹医院市政道路标）</t>
  </si>
  <si>
    <t>01114668P20160061300000000P</t>
  </si>
  <si>
    <t>2017/10/3-2018/10/3</t>
  </si>
  <si>
    <t>2018/10/8-2019/4/30</t>
  </si>
  <si>
    <t>工地临建：本季度计划完成70%，累计完成工作量的70%。
施工组织设计与图纸：本季度计划完成50%，累计完成工作量的50%。
清荒：本季度计划完成6000m2，累计完成工作量的100%
边沟0.5*0.5：本季度计划完成2902ml，累计完成工作量100%
1*1箱涵：本季度计划完成335ml，累计完成工作量100%</t>
  </si>
  <si>
    <t>喀麦隆体育场路项目LOT1标</t>
  </si>
  <si>
    <t>2018/7/2-2020/1/2</t>
  </si>
  <si>
    <t>工地临建：本季度计划完成50%，累计完成工作量的50%；
设备进退场：本季度计划完成50%，累计完成工作量的50%；
施工方案及竣工图：本季度计划完成50%，累计完成工作量的50%；
房屋拆除：本季度完成6,000m2,累计完成工作量的100%；
清荒：本季度计划完成70,000m2，累计完成工作量的100%；
结构物拆除：本季计划完成170m³，累计完成工作量的17%；
弃方：本季度计划完成12,500m³，累计完成工作量的69%；
火山灰换填：本季度计划完成350m³，累计完成工作量的17%；
路床整平：本季度计划完成41,000m2，累计完成工作量的25%；
Dalot 1 x 1,00 x 1,00涵洞完成67米，累计完成工作量的67%；
Dalot 1 x 1,20 x 1,00涵洞完成34米，累计完成工作量的34%；
Dalot 2 x 2,00 x 3,00涵洞完成76米，累计完成工作量的76%；
Tête Dalot 1 x 1,00 x 1,00涵洞头部构造，完成4道，累计完成工作量的67%；
Tête Dalot 1 x 1,20 x 1,00涵洞头部构造，完成2道，累计完成工作量的33%；
Tête Dalot 2 x 2,00 x 3,00涵洞头部构造，完成4道，累计完成工作量的100%；</t>
  </si>
  <si>
    <t>3.2.3</t>
  </si>
  <si>
    <t>杜阿拉项目（2018年杜阿拉市政101标三段和五段工程）</t>
  </si>
  <si>
    <t>2018/4/26-2019/12/26</t>
  </si>
  <si>
    <t>2018/9/20-2019/12/20</t>
  </si>
  <si>
    <t>101号标预付款预款将于近期支付，即将开工，本季度计划完成一些土方和基层施工</t>
  </si>
  <si>
    <t>第四季度计划完成主副楼S-3~R+11层过梁，墙体砌筑及主副楼S-3~R+6层抹灰二次结构施工。</t>
  </si>
  <si>
    <t>完工</t>
  </si>
  <si>
    <t xml:space="preserve">本季度计划完成1、男一、男二屋面封顶。2、男一砌体、抹灰。3、女监一层主体。4、女监边坡、男一院子土方开挖。
</t>
  </si>
  <si>
    <t>雅温得城市综合体项目（一期2#楼和3#楼）</t>
  </si>
  <si>
    <t>01114668P20160105000000000P</t>
  </si>
  <si>
    <t>2018.8.1-2019.8.30</t>
  </si>
  <si>
    <t>计划第四季度完成2#楼和3#楼的基础以及R层和R+1层结构施工。</t>
  </si>
  <si>
    <t>主要完成对IC2、3、4号桥的结构物施工。
IC2、3、4号桥主桥P37-38，P38-39，P39-40，P10-9，P9-8，P8-7共单幅12孔现浇预应力箱梁。</t>
    <phoneticPr fontId="5" type="noConversion"/>
  </si>
  <si>
    <t xml:space="preserve">1、路基工程：挖方1.53万方，填方16.49万方。
2、涵洞工程：完成15道。
3、防护、排水工程：浆砌片石完成2.36万方，混凝土完成0.96万方。
4、桥梁工程：
(1)下部结构：墩台完成6座。
(2)上部结构：梁板预制200片， 梁板架设225片。
(3)桥面结构：桥面铺装720m。
5、隧道工程：完成开挖支护1423米，仰拱及回填完成1028米，二衬完成1064米。
6、为增加产值、提升项目形象，路面结构层将提前进行施工，计划完成16km级配碎石底基层，计划完成8km级配碎石基层，计划完成下面层5km、中面层3km、上面层2km。
</t>
    <phoneticPr fontId="5" type="noConversion"/>
  </si>
  <si>
    <t>刚果金戈马停机坪项目</t>
  </si>
  <si>
    <t>01114669P20160050500000000P</t>
  </si>
  <si>
    <t>预计完成材料进场及一些拆除工程</t>
  </si>
  <si>
    <t>沥青混凝土面层及其附属工程的施工</t>
  </si>
  <si>
    <t>海外事业部2018年四季度施工生产计划汇总表（报局）</t>
  </si>
  <si>
    <t>2018年四季度计划
（万美元）</t>
  </si>
  <si>
    <r>
      <t>设计阶段2013.06.14-2014.06.13
施工阶段2014.10.13-201</t>
    </r>
    <r>
      <rPr>
        <sz val="10"/>
        <color theme="1"/>
        <rFont val="Calibri"/>
        <family val="3"/>
        <charset val="134"/>
        <scheme val="minor"/>
      </rPr>
      <t>9</t>
    </r>
    <r>
      <rPr>
        <sz val="10"/>
        <color theme="1"/>
        <rFont val="Calibri"/>
        <family val="3"/>
        <charset val="134"/>
        <scheme val="minor"/>
      </rPr>
      <t>.10.12</t>
    </r>
  </si>
  <si>
    <t>2014.5.2-2020.9.1</t>
  </si>
  <si>
    <t>2014.6.5-2018.3.5</t>
    <phoneticPr fontId="6" type="noConversion"/>
  </si>
  <si>
    <t>2014.6.5-2018.3.15</t>
    <phoneticPr fontId="6" type="noConversion"/>
  </si>
  <si>
    <t>2015/10/19-2018/10/19</t>
    <phoneticPr fontId="6" type="noConversion"/>
  </si>
  <si>
    <r>
      <t>2</t>
    </r>
    <r>
      <rPr>
        <sz val="10"/>
        <color theme="1"/>
        <rFont val="Calibri"/>
        <family val="3"/>
        <charset val="134"/>
        <scheme val="minor"/>
      </rPr>
      <t>016/3/21-2018/10/19</t>
    </r>
  </si>
  <si>
    <t>2016/11/8-2018/12/8</t>
    <phoneticPr fontId="6" type="noConversion"/>
  </si>
  <si>
    <t>2016/11/8-2018/9/8</t>
  </si>
  <si>
    <t>2018/3/10-2019/6/8</t>
    <phoneticPr fontId="6" type="noConversion"/>
  </si>
  <si>
    <r>
      <t>3</t>
    </r>
    <r>
      <rPr>
        <sz val="10"/>
        <color theme="1"/>
        <rFont val="Calibri"/>
        <family val="3"/>
        <charset val="134"/>
        <scheme val="minor"/>
      </rPr>
      <t>.2.1</t>
    </r>
  </si>
  <si>
    <t>雅温得项目（动物园路口-姐妹医院市政道路标）</t>
    <phoneticPr fontId="6" type="noConversion"/>
  </si>
  <si>
    <t>喀麦隆</t>
    <phoneticPr fontId="6" type="noConversion"/>
  </si>
  <si>
    <t>01114668P20160061300000000P</t>
    <phoneticPr fontId="6" type="noConversion"/>
  </si>
  <si>
    <r>
      <t>2</t>
    </r>
    <r>
      <rPr>
        <sz val="10"/>
        <color theme="1"/>
        <rFont val="Calibri"/>
        <family val="3"/>
        <charset val="134"/>
        <scheme val="minor"/>
      </rPr>
      <t>017/10/3-2018/10/3</t>
    </r>
  </si>
  <si>
    <r>
      <t>3</t>
    </r>
    <r>
      <rPr>
        <sz val="10"/>
        <color theme="1"/>
        <rFont val="Calibri"/>
        <family val="3"/>
        <charset val="134"/>
        <scheme val="minor"/>
      </rPr>
      <t>.2.2</t>
    </r>
    <r>
      <rPr>
        <sz val="11"/>
        <color theme="1"/>
        <rFont val="Calibri"/>
        <family val="2"/>
        <charset val="134"/>
        <scheme val="minor"/>
      </rPr>
      <t/>
    </r>
  </si>
  <si>
    <t>3.2.3</t>
    <phoneticPr fontId="6" type="noConversion"/>
  </si>
  <si>
    <r>
      <t>杜阿拉项目（2018年杜阿拉市政101</t>
    </r>
    <r>
      <rPr>
        <sz val="10"/>
        <color theme="1"/>
        <rFont val="Calibri"/>
        <family val="3"/>
        <charset val="134"/>
        <scheme val="minor"/>
      </rPr>
      <t>标三段和五段工程）</t>
    </r>
  </si>
  <si>
    <t>2018/4/26-2019/12/26</t>
    <phoneticPr fontId="6" type="noConversion"/>
  </si>
  <si>
    <r>
      <t>2018/</t>
    </r>
    <r>
      <rPr>
        <sz val="10"/>
        <color theme="1"/>
        <rFont val="Calibri"/>
        <family val="3"/>
        <charset val="134"/>
        <scheme val="minor"/>
      </rPr>
      <t>9</t>
    </r>
    <r>
      <rPr>
        <sz val="10"/>
        <color theme="1"/>
        <rFont val="Calibri"/>
        <family val="3"/>
        <charset val="134"/>
        <scheme val="minor"/>
      </rPr>
      <t>/</t>
    </r>
    <r>
      <rPr>
        <sz val="10"/>
        <color theme="1"/>
        <rFont val="Calibri"/>
        <family val="3"/>
        <charset val="134"/>
        <scheme val="minor"/>
      </rPr>
      <t>2</t>
    </r>
    <r>
      <rPr>
        <sz val="10"/>
        <color theme="1"/>
        <rFont val="Calibri"/>
        <family val="3"/>
        <charset val="134"/>
        <scheme val="minor"/>
      </rPr>
      <t>0-2019/</t>
    </r>
    <r>
      <rPr>
        <sz val="10"/>
        <color theme="1"/>
        <rFont val="Calibri"/>
        <family val="3"/>
        <charset val="134"/>
        <scheme val="minor"/>
      </rPr>
      <t>12</t>
    </r>
    <r>
      <rPr>
        <sz val="10"/>
        <color theme="1"/>
        <rFont val="Calibri"/>
        <family val="3"/>
        <charset val="134"/>
        <scheme val="minor"/>
      </rPr>
      <t>/</t>
    </r>
    <r>
      <rPr>
        <sz val="10"/>
        <color theme="1"/>
        <rFont val="Calibri"/>
        <family val="3"/>
        <charset val="134"/>
        <scheme val="minor"/>
      </rPr>
      <t>20</t>
    </r>
  </si>
  <si>
    <t>101号标预付款预款将于近期支付，即将开工，本季度计划完成一些土方和基层施工</t>
    <phoneticPr fontId="6" type="noConversion"/>
  </si>
  <si>
    <t>二</t>
    <phoneticPr fontId="6" type="noConversion"/>
  </si>
  <si>
    <t>中非公司</t>
    <phoneticPr fontId="6" type="noConversion"/>
  </si>
  <si>
    <t>喀麦隆雅杜高速公路项目</t>
    <phoneticPr fontId="6" type="noConversion"/>
  </si>
  <si>
    <t>01114668P20160030100000000P</t>
    <phoneticPr fontId="6" type="noConversion"/>
  </si>
  <si>
    <t>1）200项土方工程完成129万美元，主要包括：
   - 土方填方完成2.6万方，累计完成约431万方，PK0-PK40全部完成； 
   - 喷播植草完成7.6万平，PK0-PK20填方段全部完成，累计完成约13.3万平。
2) 300项路面工程完成1 644万美元，主要包括：
   -机轧碎石底基层完成单幅13km，BAU单幅12km，累计完成全幅38.5km，紧急停车带37.5km；
   -沥青稳定碎石底基层完成单幅16km，累计完成全幅38.5km；
   -沥青稳定碎石基层完成单幅16km，累计完成全幅37.5km；
3）400项排水及防护完成691万美元，主要包括：
   -碎石盲沟2 510ml，累计完成78 000ml；
   -半圆管12 990ml，累计完成62 470ml。
4）600项桥涵工程完成76.2万美元，主要包括：
   -B27混凝土820方，累计完成4 493方；
   -B35混凝土485方，累计完成1 853方；
   -钢筋20吨，累计完成1176吨。</t>
    <phoneticPr fontId="6" type="noConversion"/>
  </si>
  <si>
    <t>雅温得机场高速市外段（西马兰机场高速项目）</t>
    <phoneticPr fontId="6" type="noConversion"/>
  </si>
  <si>
    <t>01114668P20160030100000000P</t>
    <phoneticPr fontId="6" type="noConversion"/>
  </si>
  <si>
    <t xml:space="preserve">1）清荒清表：计划完成Meyo互通清荒清表作业；
2）路基土石方工程：
  1.计划完成PK8+600-PK9+900段弃土方15万方；
  2.计划完成Meyo桥位处全部石方清理；
  3.计划完成Meyo互通匝道清淤2.2万方，换填1.7万方；
  4.计划完成PK8+500-PK10+600主线段及Ahala互通1#匝道填方7.9万方。
3）路面工程：计划12月份开始摊铺前8.2公里沥青混凝土面层，计划完成单幅10000米，约8748立方。
4）结构物施工：
  1.计划完成Meyo桥扩大基础6个、桩基础15根； 
  2.计划完成Mfoundi桥4个桥台台帽、预制梁安装及桥面混凝土浇筑施工；
  3.计划完成Ahala桥桩基础施工36根；
  4.计划完成PK8+365、PK8+722、PK9+960、Ahala互通BC1K0+100箱涵施工。
5）排水施工：
  1.计划完成前8.2公里主线及新马兰互通区剩余急流槽、边沟出水口施工；
  2.计划完成梯形钢筋混凝土排水沟600米。
6）防护工程：计划完成主线前8.2公里剩余GBA安装及湿接头浇筑，完成新马兰桥两侧BN4护栏安装，完成剩余填方边坡腐殖土培土。
</t>
    <phoneticPr fontId="6" type="noConversion"/>
  </si>
  <si>
    <t>喀麦隆芒非-昆巴道路整治工程1标（KM项目）</t>
    <phoneticPr fontId="6" type="noConversion"/>
  </si>
  <si>
    <t>01114668P20160010000000000P</t>
    <phoneticPr fontId="6" type="noConversion"/>
  </si>
  <si>
    <t>雅温得项目（水渠标）</t>
    <phoneticPr fontId="6" type="noConversion"/>
  </si>
  <si>
    <t>01114668P20160060400000000P</t>
    <phoneticPr fontId="6" type="noConversion"/>
  </si>
  <si>
    <t>3.1.2</t>
    <phoneticPr fontId="6" type="noConversion"/>
  </si>
  <si>
    <t>杜阿拉项目（2016年杜阿拉2.7公里标）（不含税）(杜阿拉市政2016年373号道路工程)</t>
    <phoneticPr fontId="6" type="noConversion"/>
  </si>
  <si>
    <t>01114668P20160050800000000P</t>
  </si>
  <si>
    <t>本季度计划完成公共照明连接和剩余的电话拆迁</t>
    <phoneticPr fontId="6" type="noConversion"/>
  </si>
  <si>
    <t>3.1.3</t>
    <phoneticPr fontId="6" type="noConversion"/>
  </si>
  <si>
    <t>杜阿拉项目（2016年杜阿拉69标一段工程）</t>
    <phoneticPr fontId="6" type="noConversion"/>
  </si>
  <si>
    <t>01114668P20160051100000000P</t>
  </si>
  <si>
    <t>本季度计划完成一些连锁块和土方施工</t>
    <phoneticPr fontId="6" type="noConversion"/>
  </si>
  <si>
    <t>喀麦隆税务局大楼项目</t>
    <phoneticPr fontId="6" type="noConversion"/>
  </si>
  <si>
    <t>01114668P20160104000000000P</t>
    <phoneticPr fontId="6" type="noConversion"/>
  </si>
  <si>
    <t>2016.3.14-2019.11.13</t>
    <phoneticPr fontId="6" type="noConversion"/>
  </si>
  <si>
    <t>2016.3.14-2018.12.31</t>
    <phoneticPr fontId="6" type="noConversion"/>
  </si>
  <si>
    <t>第四季度计划完成主副楼S-3~R+11层过梁，墙体砌筑及主副楼S-3~R+6层抹灰二次结构施工。</t>
    <phoneticPr fontId="6" type="noConversion"/>
  </si>
  <si>
    <t>喀麦隆FEICOM大楼项目</t>
    <phoneticPr fontId="6" type="noConversion"/>
  </si>
  <si>
    <t>01114668P20160101000000000P</t>
    <phoneticPr fontId="6" type="noConversion"/>
  </si>
  <si>
    <t>2014.4.16-2017.12.31</t>
    <phoneticPr fontId="6" type="noConversion"/>
  </si>
  <si>
    <t>2014.4.16-2018.3.31</t>
    <phoneticPr fontId="6" type="noConversion"/>
  </si>
  <si>
    <t>完工</t>
    <phoneticPr fontId="6" type="noConversion"/>
  </si>
  <si>
    <t>喀麦隆杜阿拉项目（2015年杜阿拉监狱标）</t>
    <phoneticPr fontId="6" type="noConversion"/>
  </si>
  <si>
    <t>01114668P20160102000000000P</t>
    <phoneticPr fontId="6" type="noConversion"/>
  </si>
  <si>
    <t>2016/3/11-2019/3/11</t>
    <phoneticPr fontId="6" type="noConversion"/>
  </si>
  <si>
    <t>2016/4/29-2019/9/11</t>
    <phoneticPr fontId="6" type="noConversion"/>
  </si>
  <si>
    <t xml:space="preserve">本季度计划完成1、男一、男二屋面封顶。2、男一砌体、抹灰。3、女监一层主体。4、女监边坡、男一院子土方开挖。
</t>
    <phoneticPr fontId="6" type="noConversion"/>
  </si>
  <si>
    <t>雅温得城市综合体项目（一期2#楼和3#楼）</t>
    <phoneticPr fontId="6" type="noConversion"/>
  </si>
  <si>
    <t>01114668P20160105000000000P</t>
    <phoneticPr fontId="6" type="noConversion"/>
  </si>
  <si>
    <r>
      <t>2</t>
    </r>
    <r>
      <rPr>
        <sz val="10"/>
        <color theme="1"/>
        <rFont val="Calibri"/>
        <family val="3"/>
        <charset val="134"/>
        <scheme val="minor"/>
      </rPr>
      <t>018.8.1-2019.8.30</t>
    </r>
  </si>
  <si>
    <r>
      <t>计划第四季度完成2#楼和</t>
    </r>
    <r>
      <rPr>
        <sz val="10"/>
        <color theme="1"/>
        <rFont val="Calibri"/>
        <family val="3"/>
        <charset val="134"/>
        <scheme val="minor"/>
      </rPr>
      <t>3#楼的基础以及R层和R+1层结构施工。</t>
    </r>
  </si>
  <si>
    <t> 1054.63</t>
  </si>
  <si>
    <t xml:space="preserve"> </t>
  </si>
  <si>
    <t>其中：WM铁路项目为 183万美元</t>
  </si>
  <si>
    <t>其中：马东铁路项目为0万美元</t>
  </si>
  <si>
    <t>2018年四季度生产计划表</t>
  </si>
  <si>
    <t>01114669010900000000000000H</t>
  </si>
  <si>
    <t>01114669011100000000000000H</t>
  </si>
  <si>
    <t>2017.8.7-2018.12.31</t>
  </si>
  <si>
    <t>01114669P20160110900000000P</t>
  </si>
  <si>
    <t>2017.8.19-2018.11.20</t>
  </si>
  <si>
    <t>2018.5.15-2018.10.15</t>
  </si>
  <si>
    <t>01114669P20160060400000000P</t>
  </si>
  <si>
    <t>2016.4.13-2018.7.31</t>
  </si>
  <si>
    <t>01114669011200000000000000H</t>
  </si>
  <si>
    <t>新签合同预付款没付，暂无季度开工计划</t>
  </si>
  <si>
    <t>01114668P20160030100000000P</t>
  </si>
  <si>
    <t xml:space="preserve">1）清荒清表：计划完成Meyo互通清荒清表作业；
2）路基土石方工程：
  1.计划完成PK8+600-PK9+900段弃土方15万方；
  2.计划完成Meyo桥位处全部石方清理；
  3.计划完成Meyo互通匝道清淤2.2万方，换填1.7万方；
  4.计划完成PK8+500-PK10+600主线段及Ahala互通1#匝道填方7.9万方。
3）路面工程：计划12月份开始摊铺前8.2公里沥青混凝土面层，计划完成单幅10000米，约8748立方。
4）结构物施工：
  1.计划完成Meyo桥扩大基础6个、桩基础15根； 
  2.计划完成Mfoundi桥4个桥台台帽、预制梁安装及桥面混凝土浇筑施工；
  3.计划完成Ahala桥桩基础施工36根；
  4.计划完成PK8+365、PK8+722、PK9+960、Ahala互通BC1K0+100箱涵施工。
5）排水施工：
  1.计划完成前8.2公里主线及新马兰互通区剩余急流槽、边沟出水口施工；
  2.计划完成梯形钢筋混凝土排水沟600米。
6）防护工程：计划完成主线前8.2公里剩余GBA安装及湿接头浇筑，完成新马兰桥两侧BN4护栏安装，完成剩余填方边坡腐殖土培土。
</t>
  </si>
  <si>
    <t>01114668P20160010000000000P</t>
  </si>
  <si>
    <t>01114668P20160060400000000P</t>
  </si>
  <si>
    <t>本季度计划完成公共照明连接和剩余的电话拆迁</t>
  </si>
  <si>
    <t>2017.1.2-2019.9.10</t>
  </si>
  <si>
    <t>本季度计划完成一些连锁块和土方施工</t>
  </si>
  <si>
    <t>01114668P20160104000000000P</t>
  </si>
  <si>
    <t>2016.3.14-2019.7.13</t>
  </si>
  <si>
    <t>01114668P20160101000000000P</t>
  </si>
  <si>
    <t>2014.4.16-2018.6.13</t>
  </si>
  <si>
    <t>01114668P20160102000000000P</t>
  </si>
  <si>
    <t>2016.3.11-2019.3.11</t>
  </si>
  <si>
    <t>01114667P20160010100000000P</t>
  </si>
  <si>
    <t>2012.11.19-2018.11.16</t>
  </si>
  <si>
    <t>1、完成0 KM清荒及清表
2、完成0.53KM利用方及借土填方
3、完成0.53KM弃方
4、完成0.42KM开平层
5、完成基层1.5KM
6、完成底基层1.35KM
7、完成沥青砼路面1.19KM
8、完成1.8道砼圆管涵
9、完成0.34KM排水沟浆砌工程
10、完成1.62KM新泽西护栏安装
11、完成1.36KM钢护栏安装
12、完成5.63KM划线
13、完成5.12KM植草绿化
14、完成5.12KM照明</t>
  </si>
  <si>
    <t>01114667010700000000000000H</t>
  </si>
  <si>
    <t>2016.2.19-2019.12.2</t>
  </si>
  <si>
    <t>01114667010800000000000000H</t>
  </si>
  <si>
    <t>1 排水工程施工计划完成工程量840m，完成段落Km0+000 – Km13+000；
2土方施工计划完成工程量28万方，完成段落Km0+000 – Km25+000；
3调平层施工计划完成工程量2万方，完成段落Km41+000- Km47+500；
4沼泽处理施工完成工程量1.3万方；
5结构物工程完成工程量1,200方</t>
  </si>
  <si>
    <t>01114667P20160020100000000P</t>
  </si>
  <si>
    <t xml:space="preserve">1、环境保护与废物处理，职业健康与艾滋病防护、便道维护分别完成0.03，承包商实验室完成0.02
2、货运大楼完成5100 m2；
3、货运机坪与滑行道完成15449m2
4、1#机坪扩建完成5500m2
5、滑行道A延长与标线完成6000m2
6、陆侧区域与海关服务完成17873m2；
7  12/30跑道及附属滑行道加固完成56000 m2
8、现有水罐拆除及新建钢筋混凝土水罐完成1; 
9、4号机坪完成15160m2；
10、供水管线、水泵安装及附属设施完成1；
11、1#机坪扩建灯光系统完成1；
12、新建航站楼设计完成0.06；
13、新建货运中心设计完成0.03；
14、道面设计和排水系统设计完成0.04；
15、设备设计完成0.05。
</t>
  </si>
  <si>
    <t>01114667P20160170200000000P</t>
  </si>
  <si>
    <t>未定</t>
  </si>
  <si>
    <t xml:space="preserve">1、进行外墙、楼梯抹灰工作
2、进行主楼屋面防水、室外地下室外墙防水及回填；
3、进行电缆桥架的安装；
4、进行电梯安装工作；
5、进行消防系统、通风机空调系统的安装工作；；
6、对室外围墙、雨水收集池、主楼周边回填等工作
</t>
  </si>
  <si>
    <t>01114667P20160160200000000P</t>
  </si>
  <si>
    <t>2018.4.16-2022.4.15</t>
  </si>
  <si>
    <t xml:space="preserve">1、基础工程完成至100%（包括：便利店基础、加油岛基础、加油大棚基础、大车司机休息室基础）；
2、结构工程完成至100%（包括：便利店主体结构、加油岛岛身、加油大棚主体结构、大车司机休息室主体结构）；
3、砌筑工程完成至100%（包括：便利店砌筑工程、大车司机休息室砌筑工程）；4、屋面工程完成至100%（包括：便利店屋面工程、大车司机休息室屋面工程）；
5、装修工程完成至100%（包括：便利店、加油岛、加油大棚及大车司机休息室装修工程）；
6、门窗工程完成至100%（包括：便利店及大车司机休息室门窗工程）；
7、水电工程完成至100%（包括：便利店、加油岛、加油大棚及大车司机休息室水电工程）；
8、电气安装工程完成至100%（包括：便利店、加油岛、加油大棚及大车司机休息室电气安装工程）；
9、室外及附属工程完成至100%（包括：场地硬化及绿化、围墙建设、化粪池建设及与主路连接道路建设等）。
</t>
  </si>
  <si>
    <t>01114666P20160060200000000P</t>
  </si>
  <si>
    <t>道路维护3个月；底基层1.1万方，基层2.5万方；透层油21万升，双表处21万平方，封层21万平方；石笼安装2463m3，标志牌812个，公里桩11030个，钢护栏26981m，画线80km，绿化与恢复200000M2，道砖15000m2.</t>
  </si>
  <si>
    <t>01114666P20170010100000000P</t>
  </si>
  <si>
    <t>2017.4.26-2020.4.25</t>
  </si>
  <si>
    <t>总则及监理设施：1.98%；清表：5.2%；排水：9.5%；路基土石方：17.13%；基层料生产：23,500方，占预计总工程量的11.75%；</t>
  </si>
  <si>
    <t>01114666P20160060100000000P</t>
  </si>
  <si>
    <t>2014.5.20-2018.6.25</t>
  </si>
  <si>
    <t>收尾。</t>
  </si>
  <si>
    <t>01114666P20170020100000000P</t>
  </si>
  <si>
    <t>2017.5.2-2020.5.1</t>
  </si>
  <si>
    <t>2017.5.2-2019.11.1</t>
  </si>
  <si>
    <t>本季度计划挖方全部完成；填方累计完成80%；结构物累计完成80%；</t>
  </si>
  <si>
    <t>01114666010600000000000000H</t>
  </si>
  <si>
    <t>2014.12.31-2017.12.30</t>
  </si>
  <si>
    <t>2014.12.31-2018.2.28</t>
  </si>
  <si>
    <t>本季完成初验，取得初验证书。</t>
  </si>
  <si>
    <t>01114666010700000000000000H</t>
  </si>
  <si>
    <t>2014.12.31-2018.3.31</t>
  </si>
  <si>
    <t>01114666P20170030100000000P</t>
  </si>
  <si>
    <t>2018.2.1-2021.7.31</t>
  </si>
  <si>
    <t>完成全线勘察设计的12.16%；完成监理营地设施的0.40%；现阶段业主资金问题和现场征地进程缓慢而导致现场工作无法开展</t>
  </si>
  <si>
    <t>01114666P20160021800000000P</t>
  </si>
  <si>
    <t>KT段(Lot1)：
2017.4.9-2020.4.8
KK段(Lot2)：
2017.3.13-2020.3.12</t>
  </si>
  <si>
    <t>KT段：计划完成4千米半幅路基的最后一层开平层，底基层，基层，第一层油面。已完成排水的人孔剩余部分。人行道砖2000米铺设。0+000桥桩基和挡墙。7+600桥的桩基和挡墙8+800桥下部结构和上结构预制以及辅路挡墙监狱2+950-2+250左侧挡墙，3000米路灯的安装。
KK段：计划完成计划完成路10  Km0+000-0+780路段剩余土石方工程，排水工程，桥梁结构，底基层，基层，路11完成到底基层部分， 0+500桥完成下部桩结构的20%，部分路段完成第一层油面。</t>
  </si>
  <si>
    <t>01114666P20170030200000000P</t>
  </si>
  <si>
    <t>2017.11.17-2019.5.16</t>
  </si>
  <si>
    <t>1. 设计、勘查：16%
2. 监理设施：10%
3. 底基层： 37%(即完成二标全部)
4. 基层： 37%(即完成二标全部)
5. 路面、路肩： 30%(即完成二标全部)
6. 附属工程： 36%(即完成二标全部)</t>
  </si>
  <si>
    <t>01114666P20160010100000000P</t>
  </si>
  <si>
    <t>2014.12.26-2018.6.25</t>
  </si>
  <si>
    <t>2014.12.26-未定</t>
  </si>
  <si>
    <t>计划完成T梁预制安装30片。业主资金支付问题。</t>
  </si>
  <si>
    <t>坦桑尼亚</t>
  </si>
  <si>
    <t>01114666P20160140100000000P</t>
  </si>
  <si>
    <t>2016.6.18-2018.4.17</t>
  </si>
  <si>
    <t>2016.6.22-2018.4.17</t>
  </si>
  <si>
    <t>交工。</t>
  </si>
  <si>
    <t>01114666P20160021400000000P</t>
  </si>
  <si>
    <t>2016.12.20-2018.4.30</t>
  </si>
  <si>
    <t>主体完工。</t>
  </si>
  <si>
    <t>01114666P20160021000000000P</t>
  </si>
  <si>
    <t>2015.3.25-2017.11.30</t>
  </si>
  <si>
    <t>2015.3.25-2018.1.30</t>
  </si>
  <si>
    <t>计划完工</t>
  </si>
  <si>
    <t>01114666P20160020200000000P</t>
  </si>
  <si>
    <t>2012.7.5-2018.5.20</t>
  </si>
  <si>
    <t>2012.10.3-2018.5.20</t>
  </si>
  <si>
    <t>计划完成现在施工的3公里路段的底基层，基层，路缘石，第一层油面，及服务管线的施工。</t>
  </si>
  <si>
    <t>01114666P20160021700000000P</t>
  </si>
  <si>
    <t>1、BD项目:计划完成新签厂房分包项目的所以工程量
2、CMC项目:计划完成至第一层油面施工，包含土石方，基础底基层，排水工程，结构物工程
3、Bole Ayat-4项目：计划完成土石方工程，排水工程，小型结构物。
4、机场跑道扩建项目：完成设计，勘察，清楚原有结构物和面层，土石方工程完成30%
5、小包：计划完成100万美元产值</t>
  </si>
  <si>
    <t>01114666P20160160200000000P</t>
  </si>
  <si>
    <t>2017.5.15-2019.5.14</t>
  </si>
  <si>
    <t>2017.7.8-2019.5.14</t>
  </si>
  <si>
    <t>累计进度：
1. 准备与一般项：累计完成100%
2. 办公楼:
1）建筑与装饰工程初装修完成100%, 首二层精装修完成60%。
2）给排水工程完成90%，暖通工程完成60%
3）电气工程完成50%
3. 酒店：
1）精装修工程完成100%。
4. 宿舍楼：
1） 建筑与装饰工程完成100%
5. 围墙与围网工程：围墙与围网工程全部完成。
6. Barwaqo项目：Barwaqo小区道路剩余收尾全部完成。</t>
  </si>
  <si>
    <t>01114666P20160120300000000P</t>
  </si>
  <si>
    <t>项目完工，完成初验，取得初验证书。</t>
  </si>
  <si>
    <t>01114666P20160040100000000P</t>
  </si>
  <si>
    <t>2015.1.31-2019.1.30</t>
  </si>
  <si>
    <t>01114666P20160040300000000P</t>
  </si>
  <si>
    <t>2017.12.13-2019.12.12</t>
  </si>
  <si>
    <t>01114666P20160040200000000P</t>
  </si>
  <si>
    <t>2017.11.1-2019.4.30</t>
  </si>
  <si>
    <t>01114666P20160120200000000P</t>
  </si>
  <si>
    <t>2017.8.22-2018.5.21</t>
  </si>
  <si>
    <t>1、2018年12月底完成厂房装修、给排水及强电、配电柜安装、厂房踢脚线等收尾工程；
2、2018年12月底完成一站式办公及商业用房装饰装修缺陷、水电缺陷修复收尾工程；
3、2018年12月底完成自来水泵房设备安装及水电装修、消防生活水池主体工程及装修工程、供水车间设备安装及水电装修，综合水池主体工程及装修工程；
4、2018年12月底完成室外标志标牌安装、室外弱电光缆安装、大门岗亭及门禁安装、围墙监控设备安装及其它一些室外收尾工程。</t>
  </si>
  <si>
    <t>01114684020200000000000000E</t>
  </si>
  <si>
    <t>主要完成对IC2、3、4号桥的结构物施工。
IC2、3、4号桥主桥P37-38，P38-39，P39-40，P10-9，P9-8，P8-7共单幅12孔现浇预应力箱梁。</t>
  </si>
  <si>
    <t>01114100010000000000000000H</t>
  </si>
  <si>
    <t xml:space="preserve">1、路基工程：挖方1.53万方，填方16.49万方。
2、涵洞工程：完成15道。
3、防护、排水工程：浆砌片石完成2.36万方，混凝土完成0.96万方。
4、桥梁工程：
(1)下部结构：墩台完成6座。
(2)上部结构：梁板预制200片， 梁板架设225片。
(3)桥面结构：桥面铺装720m。
5、隧道工程：完成开挖支护1423米，仰拱及回填完成1028米，二衬完成1064米。
6、为增加产值、提升项目形象，路面结构层将提前进行施工，计划完成16km级配碎石底基层，计划完成8km级配碎石基层，计划完成下面层5km、中面层3km、上面层2km。
</t>
  </si>
  <si>
    <t>马来西亚</t>
  </si>
  <si>
    <t>01114684000000000000000000E</t>
  </si>
  <si>
    <t>受马来西亚新政府履新，对华在本国投资政策等相关指导方案尚未落地等影响，本项目的开工时间目前尚无法预测，假如项目能在6月底受到总包方的正式开工令的话，计划完成工作如下：本季度主要形象进度情况：完成拌合站、梁场等临建工程，路基挖方完成20万方，填方完成0万方，涵洞完成0道，桥梁桩基完成150根，承台完成10个，墩台完成5个，云顶隧道TBM完成0米，钻爆施工掘进400米</t>
  </si>
  <si>
    <t>2017.4.26-2019.10.25</t>
  </si>
  <si>
    <t>完成交工</t>
  </si>
  <si>
    <t>1. 设计、勘查： 完成全线水文报告、选线报告、结构物设计、路面设计、平纵设计图纸、排水与涵洞设计图纸。
2. 营地设施：完成部分营地建设工作以及监理方办公设施和办公营地的移交。
3. 施工便道、交通导流：完成部分施工所需施工便道及交通导流工作。
4. 场地清理、土方工程：场地清理：6 ha；挖方：8万m3；填方：6万m3。
5. 涵洞、排水、防护：完成管涵：300m。</t>
  </si>
  <si>
    <t>2017.8.22-2017.5.21</t>
  </si>
  <si>
    <t>1、2018年9月底完成室外门窗、室内外装修、室内水电主管线工程。
2、2018年9月底完成一站式办公及商业用房外檐装修、内檐装修、室内管线工程；
3、2018年9月底完成自来水泵房、消防生活水池主体工程及装修工程、自来水处理设施主体工程完成50%；
4、2018年9月底完成室外道路油面铺设，室外给排水管网工程，道路交通设施安装，室外强弱电工程；
5、2017年9月底完成围墙工程主体结构及栏片安装与装饰装修。</t>
  </si>
  <si>
    <t>IC2、3、4号桥主桥P34-35，P35-36，P36-37，P13-12，P12-11，P11-10共单幅12孔现浇预应力箱梁</t>
  </si>
  <si>
    <t>制表：　</t>
  </si>
  <si>
    <t>审核：</t>
  </si>
  <si>
    <t>菲律宾赤口河灌溉项目</t>
  </si>
  <si>
    <t>菲律宾</t>
  </si>
  <si>
    <t xml:space="preserve">2018.07.25-2021.07.25 </t>
  </si>
  <si>
    <t>一、</t>
  </si>
  <si>
    <t>中西非公司</t>
  </si>
  <si>
    <t>刚果金金马路项目</t>
  </si>
  <si>
    <t>附属工程的施工</t>
  </si>
  <si>
    <t>尼日尔MN项目</t>
  </si>
  <si>
    <t>刚果金克洛维奇市政项目</t>
  </si>
  <si>
    <t>01114669P20160050400000000P</t>
  </si>
  <si>
    <t>2018.10.4-2019.6.4</t>
  </si>
  <si>
    <t>基桑加尼市政项目</t>
  </si>
  <si>
    <t>01114669P20160020400000000P</t>
  </si>
  <si>
    <t>2018.10.23-2019.6.4</t>
  </si>
  <si>
    <t>完成临建及清理工程、完成排水工程。</t>
  </si>
  <si>
    <t>加蓬天桥项目</t>
  </si>
  <si>
    <t>金沙萨Makala蓄水池翻修项目</t>
  </si>
  <si>
    <t>2018.8.12-2019.3.31</t>
  </si>
  <si>
    <t>金沙萨管道铺设及预防霍乱配水栓建造工程</t>
  </si>
  <si>
    <t>2018.9.1-2019.3.31</t>
  </si>
  <si>
    <t>金沙萨区域管线修复工程</t>
  </si>
  <si>
    <t>中西非公司预计新开工项目</t>
  </si>
  <si>
    <t>喀麦隆国家总项目部</t>
    <phoneticPr fontId="19" type="noConversion"/>
  </si>
  <si>
    <t>其它（交安　养护　港口　试验场　钢结构等）工程</t>
    <phoneticPr fontId="19" type="noConversion"/>
  </si>
  <si>
    <t>喀麦隆雅杜高速公路项目</t>
    <phoneticPr fontId="19" type="noConversion"/>
  </si>
  <si>
    <t>喀麦隆</t>
    <phoneticPr fontId="19" type="noConversion"/>
  </si>
  <si>
    <t>01114668P20160030100000000P</t>
    <phoneticPr fontId="21" type="noConversion"/>
  </si>
  <si>
    <t>1）200项土方工程完成3.8万美元，主要包括：
   - PK10改线PST填方完成3000方，累计完成约431.3万方。
2) 300项路面工程完成1029.7万美元，主要包括：
-机轧碎石垫层完成单幅0.68km,累计完成全幅39.5km，路肩完成2.1km，累计完成38.98km；
-沥青稳定碎石底基层完成单幅2.7km，累计完成全幅39.35km；
-沥青稳定碎石基层完成单幅2.8km，累计完成全幅39.35km；
-沥青混凝土面层完成单幅18km，累计完成全幅39.38km；
-2级水泥混凝土面层完成120m，累计完成120m;
-5级水泥混凝土面层完成120m，累计完成120m。
3）400项排水及防护完成16.3万美元，主要包括：
-三角边沟2000ml，累计完成21 729ml。
4）500项安全和信号设备完成19.8万美元，主要包括：
-连续性或非连续性的白色标志线，宽度为100MM：156ml；
-连续性或非连续性的白色标志线，宽度为150MM：3,674ml；
-连续性或非连续性的白色标志线，宽度为225MM：21,386ml；
-连续性或非连续性的白色标志线，宽度为375MM：104ml；
-连续性或非连续性的白色标志线，宽度为500MM：82ml；
-转弯箭形标线2个；
-单向箭头标志5个；
-反光漆366平方。
 5）600项桥梁工程完成5.8万美元，主要包括：
-结构物防水面层800平方；
-伸缩缝48延米。</t>
    <phoneticPr fontId="19" type="noConversion"/>
  </si>
  <si>
    <t>雅温得机场高速市外段（新马兰机场高速项目含附加合同）</t>
    <phoneticPr fontId="19" type="noConversion"/>
  </si>
  <si>
    <t>1）路基工程：
1.计划完成PK8+600-PK9+900段、Meyo互通2#匝道 弃土方16.5万方；
2.计划完成PK8+500-PK10+600主线段及Ahala互通1#匝道填方14.5万方。
2）路面工程：
计划3月份开始摊铺前8.2公里沥青混凝土面层，计划完成单幅4000米，约3281立方。
3）结构物施工：
1.计划完成Meyo桥桩基础36根、扩大基础8个、薄壁墩6个； 
2.计划完成Mfoundi桥2个桥台台帽、66片预制梁安装及桥面混凝土浇筑施工；
3.计划完成PK8+880、PK9+114、Ahala互通BC1K0+100、BC1K0+350箱涵施工。
4）排水施工：
1.计划完成梯形截水沟300米、挖方平台蝶形边沟450米、挖方路基排水边沟100米、盲沟600米。
5）防护工程：
计划完成主线前8.2公里剩余GBA安装及湿接头浇筑。</t>
    <phoneticPr fontId="19" type="noConversion"/>
  </si>
  <si>
    <t>雅温得项目（水渠标）</t>
  </si>
  <si>
    <t>01114668P20160060400000000P</t>
    <phoneticPr fontId="21" type="noConversion"/>
  </si>
  <si>
    <t>2015/10/19-2019/4/19</t>
    <phoneticPr fontId="21" type="noConversion"/>
  </si>
  <si>
    <t>2016/3/21-2019/4/19</t>
    <phoneticPr fontId="21" type="noConversion"/>
  </si>
  <si>
    <t>250配比混凝土：本季度计划完成19.2m³，累计完成工作量100%
350配比混凝土：本季度计划完成95m³，累计完成工作量100%
钢筋：本季度计划完成5189kg，累计完成工作量100%
钢筋混凝土扶手：本季度计划完成175ml，累计完成工作量100%
非编制土工布：本季度计划完成87.6 m2,累计完成工作量100%</t>
    <phoneticPr fontId="19" type="noConversion"/>
  </si>
  <si>
    <t>3.1.2</t>
    <phoneticPr fontId="19" type="noConversion"/>
  </si>
  <si>
    <t>杜阿拉项目（2016年杜阿拉69标一段工程）</t>
    <phoneticPr fontId="19" type="noConversion"/>
  </si>
  <si>
    <t>2018/3/10-2019/6/8</t>
    <phoneticPr fontId="21" type="noConversion"/>
  </si>
  <si>
    <t>本季度计划完成机轧料、火山灰、边沟、路缘石和土方施工。</t>
    <phoneticPr fontId="19" type="noConversion"/>
  </si>
  <si>
    <t>3.1.3</t>
    <phoneticPr fontId="19" type="noConversion"/>
  </si>
  <si>
    <t>01114668P20160061300000000P</t>
    <phoneticPr fontId="21" type="noConversion"/>
  </si>
  <si>
    <t>2017/10/3-2019/4/30</t>
    <phoneticPr fontId="21" type="noConversion"/>
  </si>
  <si>
    <t>2018/10/8-2019/4/30</t>
    <phoneticPr fontId="19" type="noConversion"/>
  </si>
  <si>
    <t>3.1.4</t>
    <phoneticPr fontId="19" type="noConversion"/>
  </si>
  <si>
    <t>清荒：本季度计划完成2.40万平，累计完成工作量的100%；
天然泄水口清理：本季度计划完成1000ml，累计完成工作量的100%；
路面切割：本季度计划完成70ml，累计完成工作量的100%；
弃方：本季度计划完成6.39万m3，累计完成工作量的80%；
路基火山灰换填：本季度计划完成1000m3，累计完成工作量的100%；
粘土填方：本季度计划完成3.22万m3，累计完成工作量的40%；
2 x 2,00 x 3,00涵洞：本季度计划完成76米，累计完成工程量的100%；
2 x 2,00 x 3,00涵头：本季度计划完成4米，累计完成工程量的100%；
电网拆迁：本季度计划完成71%，累计完成工作量的71%；
水网拆迁：本季度计划完成72%，累计完成工作量的72%；
通讯网络拆迁：本季度计划完成80%，累计完成工作量的80%；</t>
    <phoneticPr fontId="19" type="noConversion"/>
  </si>
  <si>
    <t>杜阿拉项目（2018年杜阿拉市政101标3段工程）</t>
    <phoneticPr fontId="19" type="noConversion"/>
  </si>
  <si>
    <t>2018.11.10-2020.10.10</t>
    <phoneticPr fontId="19" type="noConversion"/>
  </si>
  <si>
    <t>3.2.1</t>
    <phoneticPr fontId="19" type="noConversion"/>
  </si>
  <si>
    <t>雅温得项目（Lot A1b市政道路标）</t>
    <phoneticPr fontId="19" type="noConversion"/>
  </si>
  <si>
    <t>2018.9.25-2019.5.25</t>
    <phoneticPr fontId="19" type="noConversion"/>
  </si>
  <si>
    <t>2018.9.25-2019.5.25</t>
  </si>
  <si>
    <t>工地临建：本季度计划完成0.1，累计完成工作量80%
图纸设计：本季度计划完成0.2，累计完成工作量70%</t>
    <phoneticPr fontId="19" type="noConversion"/>
  </si>
  <si>
    <t>3.2.2</t>
    <phoneticPr fontId="19" type="noConversion"/>
  </si>
  <si>
    <t>雅温得项目（Lot A1c市政道路标）</t>
    <phoneticPr fontId="19" type="noConversion"/>
  </si>
  <si>
    <t xml:space="preserve">工地临建：本季度计划完成0.1，累计完成工作量80%
设备进场：本季度计划完成0.3，累计完成工作量80%
图纸设计：本季度计划完成0.3，累计完成工作量70%
</t>
    <phoneticPr fontId="19" type="noConversion"/>
  </si>
  <si>
    <t>立交桥挡墙标（雅温得项目）</t>
    <phoneticPr fontId="19" type="noConversion"/>
  </si>
  <si>
    <t>2018.7.30-2018.11.30</t>
  </si>
  <si>
    <t xml:space="preserve">浆砌片石：本季度计划完成564m2，累计完成工作量100%
 挡墙（3m高）：本季度计划完成60ml，累计完成工作量100%
 挡墙（2.5m高）：本季度计划完成15ml，累计完成工作量的100%
 边沟：本季度计划完成100ml，累计完成工作量的100%
 钢筋：本季度计划完成1050kg，累计完成工作量的100%
</t>
    <phoneticPr fontId="19" type="noConversion"/>
  </si>
  <si>
    <t>税务局大楼项目</t>
  </si>
  <si>
    <t>01114668P20160104000000000P</t>
    <phoneticPr fontId="21" type="noConversion"/>
  </si>
  <si>
    <t>2016.3.14-2019.11.13</t>
    <phoneticPr fontId="21" type="noConversion"/>
  </si>
  <si>
    <t>2016.3.14-2018.12.31</t>
    <phoneticPr fontId="21" type="noConversion"/>
  </si>
  <si>
    <t>一季度计划主要完成主副楼内外墙面抹灰施工，-3层底部筏板施工，完成屋面及首层停车场位置找坡，进行幕墙龙骨安装，进行楼内冷热水供水管及消防水管安装，进行强弱电桥架安装，进行通风管道安装。</t>
    <phoneticPr fontId="19" type="noConversion"/>
  </si>
  <si>
    <t>喀麦隆杜阿拉项目（2015年杜阿拉监狱标）</t>
    <phoneticPr fontId="21" type="noConversion"/>
  </si>
  <si>
    <t>喀麦隆</t>
    <phoneticPr fontId="21" type="noConversion"/>
  </si>
  <si>
    <t>01114668P20160102000000000P</t>
    <phoneticPr fontId="21" type="noConversion"/>
  </si>
  <si>
    <t>2016/3/11-2019/9/11</t>
    <phoneticPr fontId="21" type="noConversion"/>
  </si>
  <si>
    <t>2016/4/29-2019/9/11</t>
    <phoneticPr fontId="21" type="noConversion"/>
  </si>
  <si>
    <t>本季度计划完成1、女子监狱楼基础与石板地面。2、男二屋顶、天花板。3、女监监狱立面。4、清真楼基础。</t>
    <phoneticPr fontId="19" type="noConversion"/>
  </si>
  <si>
    <t>雅温得城市综合体项目（一期2#楼和3#楼）</t>
    <phoneticPr fontId="21" type="noConversion"/>
  </si>
  <si>
    <t>01114668P20160105000000000P</t>
    <phoneticPr fontId="21" type="noConversion"/>
  </si>
  <si>
    <t>2#楼主体结构完成至R+6层顶板；2#楼二次结构砌体完成至R+3层；3#楼主体结构完成至R+9层，施工完毕；3#楼二次结构砌体完成至R+6层。</t>
    <phoneticPr fontId="19" type="noConversion"/>
  </si>
  <si>
    <t>三</t>
    <phoneticPr fontId="4" type="noConversion"/>
  </si>
  <si>
    <t>乌干达国家总项目部</t>
    <phoneticPr fontId="4" type="noConversion"/>
  </si>
  <si>
    <t>编码</t>
    <phoneticPr fontId="4" type="noConversion"/>
  </si>
  <si>
    <t>其中</t>
    <phoneticPr fontId="4" type="noConversion"/>
  </si>
  <si>
    <t>一，现汇类项目</t>
    <phoneticPr fontId="4" type="noConversion"/>
  </si>
  <si>
    <t>公路工程</t>
    <phoneticPr fontId="4" type="noConversion"/>
  </si>
  <si>
    <t>铁路　轨道交通工程</t>
    <phoneticPr fontId="4" type="noConversion"/>
  </si>
  <si>
    <t>市政　管廊　水环境治理工程</t>
    <phoneticPr fontId="4" type="noConversion"/>
  </si>
  <si>
    <t>房建工程</t>
    <phoneticPr fontId="4" type="noConversion"/>
  </si>
  <si>
    <t>二、投资类项目</t>
    <phoneticPr fontId="4" type="noConversion"/>
  </si>
  <si>
    <t>公路工程</t>
    <phoneticPr fontId="4" type="noConversion"/>
  </si>
  <si>
    <t>铁路　轨道交通工程</t>
    <phoneticPr fontId="4" type="noConversion"/>
  </si>
  <si>
    <t>市政　管廊　水环境治理工程</t>
    <phoneticPr fontId="4" type="noConversion"/>
  </si>
  <si>
    <t>房建工程</t>
    <phoneticPr fontId="4" type="noConversion"/>
  </si>
  <si>
    <t>三：计划产值缺口</t>
    <phoneticPr fontId="4" type="noConversion"/>
  </si>
  <si>
    <t>一</t>
    <phoneticPr fontId="4" type="noConversion"/>
  </si>
  <si>
    <t>现汇类项目</t>
    <phoneticPr fontId="4" type="noConversion"/>
  </si>
  <si>
    <t>公路工程</t>
    <phoneticPr fontId="4" type="noConversion"/>
  </si>
  <si>
    <t>跨年续建公路</t>
    <phoneticPr fontId="4" type="noConversion"/>
  </si>
  <si>
    <t>1.1.1</t>
    <phoneticPr fontId="4" type="noConversion"/>
  </si>
  <si>
    <t>乌干达KE项目</t>
    <phoneticPr fontId="4" type="noConversion"/>
  </si>
  <si>
    <t>乌干达</t>
    <phoneticPr fontId="4" type="noConversion"/>
  </si>
  <si>
    <t>01114667P20160010100000000P</t>
    <phoneticPr fontId="4" type="noConversion"/>
  </si>
  <si>
    <t>2012.11.19-2019.07.25</t>
    <phoneticPr fontId="4" type="noConversion"/>
  </si>
  <si>
    <t>1、完成0.41 KM清荒及清表
2、完成0.8KM利用方及借土填方
3、完成0.8KM弃方
4、完成0.9KM开平层
5、完成基层0.8KM
6、完成底基层0.8KM
7、完成沥青砼路面0.6KM
9、完成0.4KM排水沟浆砌工程
10、完成0.84KM新泽西护栏安装
12、完成0.5KM划线
13、完成2.02KM植草绿化
14、完成0.5KM照明
15、完成3.5KM标志牌</t>
    <phoneticPr fontId="4" type="noConversion"/>
  </si>
  <si>
    <t>1.1.2</t>
    <phoneticPr fontId="4" type="noConversion"/>
  </si>
  <si>
    <t>乌干达MKK项目</t>
    <phoneticPr fontId="4" type="noConversion"/>
  </si>
  <si>
    <t>01114667010700000000000000H</t>
    <phoneticPr fontId="4" type="noConversion"/>
  </si>
  <si>
    <t>2016.2.19-2020.01.23</t>
    <phoneticPr fontId="4" type="noConversion"/>
  </si>
  <si>
    <t>1、一般职责和临建部分计划完成0.63%；
2、排水工程计划完成主线部分10.5公里（圆管涵安装完成540米（26道））；
3、土方工程及路面结构层计划完成主线部分14.77公里（普通挖方计划完成27.8万方，普通填方计划完成16.7万方；底基层计划完成20.12km，基层计划完成18.84km）；
4、路面面层施工计划完成12.08公里（透油层12.9km，路肩双表处11.8km,沥青混凝土12.5km）；
5、附属工程施工计划完成12公里。</t>
    <phoneticPr fontId="4" type="noConversion"/>
  </si>
  <si>
    <t>乌干达SI项目</t>
    <phoneticPr fontId="4" type="noConversion"/>
  </si>
  <si>
    <t>01114667010800000000000000H</t>
    <phoneticPr fontId="4" type="noConversion"/>
  </si>
  <si>
    <t xml:space="preserve">1 、排水工程施工计划完成工程量569米，完成段落Km78+500 – Km100+000 FW；
2、浆砌片石施工计划完成工程量2000平方米，完成段落Km0+150 – Km0+400 FW&amp;Km4+000 – Km4+500 FW；
3、土方施工计划完成工程量9万立方米，完成段落Km25+000 – Km29+200 FW &amp; Km32+500-Km47+500 FW；
4、调平层施工计划完成工程量3.3万立方米，完成段落Km25+000 – Km29+200 FW &amp; Km32+500-Km41+500 FW；
5、底基层完成工程量3.6万立方米；完成段落Km25+000 – Km29+200 FW &amp; Km32+500-Km38+500 FW；
6、基层完成工程量3.9万立方米；完成段落Km25+000 – Km29+200 FW &amp; Km32+500-Km34+500 FW；
7、透油层完成工程量15万平方米；完成段落Km10+000- Km25+000 FW；
双表处完成工程量18万平方米；完成段落Km4+000- Km22+000 FW；
8、桥梁完成工程量300立方米；完成段落A3，A0，P1，P2桥台桩基施工；
9、箱涵完成工程量250立方米；完成段落Km84+789 FW。
</t>
    <phoneticPr fontId="4" type="noConversion"/>
  </si>
  <si>
    <t>1.2.1</t>
    <phoneticPr fontId="4" type="noConversion"/>
  </si>
  <si>
    <t>乌干达MTP项目</t>
    <phoneticPr fontId="4" type="noConversion"/>
  </si>
  <si>
    <t>2018.4.23-2021.4.26</t>
    <phoneticPr fontId="4" type="noConversion"/>
  </si>
  <si>
    <t xml:space="preserve">1、监理服务完成工作量39.33万美元； 
2、排水工程完成工程量22.68km，完成段落Km27+600 – Km37+800、Km49+600 – Km62+080；
3、土方工程（含调平层）完成工程量22.38km，完成段落Km27+600 – Km37+800、Km49+600 – Km61+780；
4、桥梁结构物工程完成工作量256.25万美元。
</t>
    <phoneticPr fontId="4" type="noConversion"/>
  </si>
  <si>
    <t>铁路　轨道交通工程</t>
    <phoneticPr fontId="4" type="noConversion"/>
  </si>
  <si>
    <t>跨年续建房建</t>
    <phoneticPr fontId="4" type="noConversion"/>
  </si>
  <si>
    <t>4.1.1</t>
    <phoneticPr fontId="4" type="noConversion"/>
  </si>
  <si>
    <t>恩德培机场改扩建项目</t>
    <phoneticPr fontId="4" type="noConversion"/>
  </si>
  <si>
    <t>01114667P20160020100000000P</t>
    <phoneticPr fontId="4" type="noConversion"/>
  </si>
  <si>
    <t xml:space="preserve">1、职业健康与艾滋病防护完成0.03
2、货运大楼完成600 m2；
3、陆侧区域及海关服务完成3700m2
4、1#机坪扩建完成3000m2
5、4#机坪面层加固与标线完成20000m2
6、12/30跑道及附属滑行道加固完成6000 m2
7、现有水罐拆除及新建钢筋混凝土水罐完成0.4; 
8、1#机坪扩建灯光系统完成0.3
9、供水管线、水泵安装及附属设施完成0.1。
</t>
    <phoneticPr fontId="4" type="noConversion"/>
  </si>
  <si>
    <t>4.1.2</t>
    <phoneticPr fontId="4" type="noConversion"/>
  </si>
  <si>
    <t>南苏丹银行大楼项目</t>
    <phoneticPr fontId="4" type="noConversion"/>
  </si>
  <si>
    <t>南苏丹</t>
    <phoneticPr fontId="4" type="noConversion"/>
  </si>
  <si>
    <t>01114667P20160170200000000P</t>
    <phoneticPr fontId="4" type="noConversion"/>
  </si>
  <si>
    <t>未定</t>
    <phoneticPr fontId="4" type="noConversion"/>
  </si>
  <si>
    <t xml:space="preserve">1、进行外墙、楼梯抹灰工作
2、进行门窗采购、进场；
3、进行隔墙、棚架等合金材料采购、进场；
4、进行屋面防水工作；
5、对室外围墙、雨水收集池、主楼周边回填等工作；
6、进行电梯安装；
7、进行消防系统设备安装；
8、机电设备采购、进场。
</t>
    <phoneticPr fontId="4" type="noConversion"/>
  </si>
  <si>
    <t>本年新开工房建</t>
    <phoneticPr fontId="4" type="noConversion"/>
  </si>
  <si>
    <t>4.2.1</t>
    <phoneticPr fontId="4" type="noConversion"/>
  </si>
  <si>
    <t>莫桑比克加油站项目</t>
    <phoneticPr fontId="4" type="noConversion"/>
  </si>
  <si>
    <t>莫桑比克</t>
    <phoneticPr fontId="4" type="noConversion"/>
  </si>
  <si>
    <t>01114667P20160160200000000P</t>
    <phoneticPr fontId="4" type="noConversion"/>
  </si>
  <si>
    <t>2018.2.16-2022.2.15</t>
  </si>
  <si>
    <t>-</t>
    <phoneticPr fontId="4" type="noConversion"/>
  </si>
  <si>
    <t>-</t>
    <phoneticPr fontId="4" type="noConversion"/>
  </si>
  <si>
    <t>2018年7月23日业主来函项目部，业主信函表明，由于办理银行保函费用太高，为此，业主提出了使用不可撤销授权函来替代银行保函。项目收信后经项目部班子成员协商，将协商结果以及业主信函上报至乌干达总项目和总部。经总部、乌干达总项目决定，为了避免后续纠纷也同时为了减少垫资项目的风险，否定业主使用不可撤销授权函替代银行保函。并表明“对于其他的加油站，项目将根据业主提供保函和图纸的情况，进行施工；即如果业主无法提供相应的银行保函和图纸，我们将不进行施工。”遵照总部、乌干达总项目指示，项目部与业主进行多次协商，业主依旧认为办理保函费用太高而无法办理银行保函，项目可能无法延续。所以莫桑比克加油站项目2019年年第一季度产值计划暂无法确定。</t>
    <phoneticPr fontId="4" type="noConversion"/>
  </si>
  <si>
    <t>其它（交安　养护　港口　试验场　钢结构等）工程</t>
    <phoneticPr fontId="4" type="noConversion"/>
  </si>
  <si>
    <t>二</t>
    <phoneticPr fontId="4" type="noConversion"/>
  </si>
  <si>
    <t>投资类项目</t>
    <phoneticPr fontId="4" type="noConversion"/>
  </si>
  <si>
    <t>汇总</t>
    <phoneticPr fontId="4" type="noConversion"/>
  </si>
  <si>
    <t>公路工程</t>
    <phoneticPr fontId="4" type="noConversion"/>
  </si>
  <si>
    <t>房建工程</t>
    <phoneticPr fontId="4" type="noConversion"/>
  </si>
  <si>
    <t>其它（交安　养护　港口　试验场　钢结构等）工程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</si>
</sst>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0&quot; &quot;;[Red]&quot;(&quot;0&quot;)&quot;"/>
    <numFmt numFmtId="165" formatCode="0.00&quot; &quot;"/>
    <numFmt numFmtId="166" formatCode="0&quot; &quot;"/>
    <numFmt numFmtId="167" formatCode="0.0000"/>
    <numFmt numFmtId="168" formatCode="0.00&quot; &quot;;[Red]&quot;(&quot;0.00&quot;)&quot;"/>
    <numFmt numFmtId="169" formatCode="0.00_ "/>
    <numFmt numFmtId="170" formatCode="0.00_);[Red]\(0.00\)"/>
    <numFmt numFmtId="171" formatCode="0.0&quot; &quot;"/>
    <numFmt numFmtId="172" formatCode="0.000"/>
    <numFmt numFmtId="173" formatCode="0_ "/>
    <numFmt numFmtId="174" formatCode="0.0_ "/>
    <numFmt numFmtId="175" formatCode="#,##0.00_);[Red]\(#,##0.00\)"/>
    <numFmt numFmtId="176" formatCode="#,##0.00_ "/>
    <numFmt numFmtId="177" formatCode="0.0%"/>
    <numFmt numFmtId="178" formatCode="0.00;[Red]0.00"/>
  </numFmts>
  <fonts count="89">
    <font>
      <sz val="12"/>
      <color rgb="FF000000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2"/>
      <color rgb="FF00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indexed="8"/>
      <name val="Times New Roman"/>
      <family val="1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Calibri"/>
      <family val="3"/>
      <charset val="134"/>
      <scheme val="minor"/>
    </font>
    <font>
      <b/>
      <sz val="20"/>
      <color theme="1"/>
      <name val="黑体"/>
      <family val="3"/>
      <charset val="134"/>
    </font>
    <font>
      <b/>
      <u/>
      <sz val="20"/>
      <color indexed="8"/>
      <name val="黑体"/>
      <family val="3"/>
      <charset val="134"/>
    </font>
    <font>
      <sz val="20"/>
      <color theme="1"/>
      <name val="黑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u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Helv"/>
      <family val="2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9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Helv"/>
      <family val="2"/>
    </font>
    <font>
      <sz val="12"/>
      <color theme="1"/>
      <name val="Times New Roman"/>
      <family val="1"/>
    </font>
    <font>
      <sz val="12"/>
      <color indexed="8"/>
      <name val="宋体"/>
      <family val="3"/>
      <charset val="134"/>
    </font>
    <font>
      <u/>
      <sz val="10"/>
      <color theme="1"/>
      <name val="Times New Roman"/>
      <family val="1"/>
    </font>
    <font>
      <b/>
      <sz val="12"/>
      <name val="宋体"/>
      <family val="3"/>
      <charset val="134"/>
    </font>
    <font>
      <b/>
      <u/>
      <sz val="22"/>
      <name val="黑体"/>
      <family val="3"/>
      <charset val="134"/>
    </font>
    <font>
      <u/>
      <sz val="11"/>
      <name val="宋体"/>
      <family val="3"/>
      <charset val="134"/>
    </font>
    <font>
      <b/>
      <sz val="18"/>
      <color theme="1"/>
      <name val="宋体"/>
      <family val="3"/>
      <charset val="134"/>
    </font>
    <font>
      <sz val="18"/>
      <color rgb="FF000000"/>
      <name val="宋体"/>
      <family val="3"/>
      <charset val="134"/>
    </font>
    <font>
      <b/>
      <u/>
      <sz val="18"/>
      <color rgb="FFFF0000"/>
      <name val="宋体"/>
      <family val="3"/>
      <charset val="134"/>
    </font>
    <font>
      <sz val="14"/>
      <color rgb="FFFF0000"/>
      <name val="宋体"/>
      <family val="3"/>
      <charset val="134"/>
    </font>
    <font>
      <sz val="18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6"/>
      <color theme="1"/>
      <name val="宋体"/>
      <family val="3"/>
      <charset val="134"/>
    </font>
    <font>
      <sz val="16"/>
      <color indexed="8"/>
      <name val="宋体"/>
      <family val="3"/>
      <charset val="134"/>
    </font>
    <font>
      <sz val="16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4"/>
      <color theme="0"/>
      <name val="宋体"/>
      <family val="3"/>
      <charset val="134"/>
    </font>
    <font>
      <sz val="14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b/>
      <u/>
      <sz val="20"/>
      <color theme="1"/>
      <name val="黑体"/>
      <family val="3"/>
      <charset val="134"/>
    </font>
    <font>
      <b/>
      <sz val="11"/>
      <color theme="1"/>
      <name val="Times New Roman"/>
      <family val="1"/>
    </font>
    <font>
      <b/>
      <sz val="11"/>
      <name val="宋体"/>
      <family val="3"/>
      <charset val="134"/>
    </font>
    <font>
      <b/>
      <u/>
      <sz val="11"/>
      <name val="Times New Roman"/>
      <family val="1"/>
    </font>
    <font>
      <b/>
      <sz val="10"/>
      <name val="Calibri"/>
      <family val="3"/>
      <charset val="134"/>
      <scheme val="minor"/>
    </font>
    <font>
      <b/>
      <sz val="14"/>
      <color rgb="FF000000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  <font>
      <b/>
      <sz val="10"/>
      <color indexed="8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0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10"/>
      <color theme="1"/>
      <name val="Calibri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Calibri"/>
      <family val="3"/>
      <charset val="134"/>
      <scheme val="minor"/>
    </font>
    <font>
      <sz val="1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4"/>
      <color indexed="8"/>
      <name val="Arial"/>
      <family val="2"/>
    </font>
    <font>
      <b/>
      <sz val="12"/>
      <color indexed="8"/>
      <name val="Calibri"/>
      <family val="3"/>
      <charset val="134"/>
      <scheme val="minor"/>
    </font>
    <font>
      <b/>
      <sz val="12"/>
      <color indexed="8"/>
      <name val="Arial"/>
      <family val="2"/>
    </font>
    <font>
      <sz val="12"/>
      <color indexed="8"/>
      <name val="楷体_GB2312"/>
      <family val="3"/>
      <charset val="134"/>
    </font>
    <font>
      <b/>
      <sz val="14"/>
      <color indexed="8"/>
      <name val="楷体_GB2312"/>
      <family val="3"/>
      <charset val="134"/>
    </font>
    <font>
      <b/>
      <u/>
      <sz val="20"/>
      <color indexed="8"/>
      <name val="楷体_GB2312"/>
      <family val="3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宋体"/>
      <charset val="134"/>
    </font>
    <font>
      <b/>
      <sz val="10"/>
      <color theme="1"/>
      <name val="Calibri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9"/>
      <color theme="1"/>
      <name val="宋体"/>
      <charset val="134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20651875362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18" fillId="0" borderId="0"/>
    <xf numFmtId="0" fontId="2" fillId="0" borderId="0" applyNumberFormat="0" applyFont="0" applyBorder="0" applyProtection="0"/>
    <xf numFmtId="0" fontId="18" fillId="0" borderId="0"/>
    <xf numFmtId="0" fontId="24" fillId="0" borderId="0"/>
    <xf numFmtId="0" fontId="25" fillId="0" borderId="0" applyNumberFormat="0" applyBorder="0" applyProtection="0"/>
    <xf numFmtId="0" fontId="24" fillId="0" borderId="0"/>
    <xf numFmtId="0" fontId="2" fillId="0" borderId="0" applyNumberFormat="0" applyFont="0" applyBorder="0" applyProtection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7" fillId="0" borderId="0" applyProtection="0"/>
    <xf numFmtId="0" fontId="24" fillId="0" borderId="0"/>
    <xf numFmtId="0" fontId="24" fillId="0" borderId="0">
      <alignment vertical="center"/>
    </xf>
    <xf numFmtId="0" fontId="18" fillId="0" borderId="0"/>
    <xf numFmtId="0" fontId="24" fillId="0" borderId="0"/>
  </cellStyleXfs>
  <cellXfs count="467">
    <xf numFmtId="0" fontId="0" fillId="0" borderId="0" xfId="0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/>
    <xf numFmtId="0" fontId="7" fillId="2" borderId="0" xfId="0" applyFont="1" applyFill="1" applyAlignment="1">
      <alignment horizontal="left"/>
    </xf>
    <xf numFmtId="0" fontId="6" fillId="2" borderId="0" xfId="0" applyFont="1" applyFill="1"/>
    <xf numFmtId="0" fontId="8" fillId="2" borderId="0" xfId="0" applyFont="1" applyFill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0" fontId="7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vertical="center" wrapText="1"/>
    </xf>
    <xf numFmtId="0" fontId="20" fillId="2" borderId="0" xfId="0" applyFont="1" applyFill="1"/>
    <xf numFmtId="0" fontId="14" fillId="2" borderId="0" xfId="0" applyFont="1" applyFill="1"/>
    <xf numFmtId="0" fontId="19" fillId="2" borderId="0" xfId="0" applyFont="1" applyFill="1"/>
    <xf numFmtId="0" fontId="6" fillId="2" borderId="0" xfId="0" applyFont="1" applyFill="1" applyAlignment="1">
      <alignment horizontal="left"/>
    </xf>
    <xf numFmtId="1" fontId="28" fillId="2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 shrinkToFit="1"/>
    </xf>
    <xf numFmtId="0" fontId="20" fillId="2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19" fillId="2" borderId="1" xfId="0" applyFont="1" applyFill="1" applyBorder="1" applyAlignment="1">
      <alignment horizontal="center" vertical="center" shrinkToFit="1"/>
    </xf>
    <xf numFmtId="0" fontId="26" fillId="2" borderId="0" xfId="0" applyFont="1" applyFill="1" applyAlignment="1">
      <alignment horizontal="center" shrinkToFit="1"/>
    </xf>
    <xf numFmtId="0" fontId="3" fillId="2" borderId="0" xfId="0" applyFont="1" applyFill="1" applyAlignment="1">
      <alignment shrinkToFit="1"/>
    </xf>
    <xf numFmtId="0" fontId="10" fillId="2" borderId="0" xfId="0" applyFont="1" applyFill="1" applyBorder="1" applyAlignment="1">
      <alignment vertical="center" shrinkToFit="1"/>
    </xf>
    <xf numFmtId="0" fontId="20" fillId="2" borderId="1" xfId="0" applyFont="1" applyFill="1" applyBorder="1" applyAlignment="1">
      <alignment vertical="center" shrinkToFit="1"/>
    </xf>
    <xf numFmtId="0" fontId="6" fillId="2" borderId="0" xfId="0" applyFont="1" applyFill="1" applyAlignment="1">
      <alignment shrinkToFit="1"/>
    </xf>
    <xf numFmtId="0" fontId="0" fillId="0" borderId="0" xfId="0" applyAlignment="1">
      <alignment horizontal="right"/>
    </xf>
    <xf numFmtId="0" fontId="33" fillId="0" borderId="0" xfId="0" applyFont="1"/>
    <xf numFmtId="0" fontId="32" fillId="0" borderId="2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left" vertical="center" wrapText="1"/>
    </xf>
    <xf numFmtId="1" fontId="34" fillId="2" borderId="1" xfId="0" applyNumberFormat="1" applyFont="1" applyFill="1" applyBorder="1" applyAlignment="1">
      <alignment horizontal="center" vertical="center" wrapText="1"/>
    </xf>
    <xf numFmtId="0" fontId="35" fillId="0" borderId="1" xfId="0" applyFont="1" applyBorder="1" applyAlignment="1">
      <alignment vertical="center" wrapText="1"/>
    </xf>
    <xf numFmtId="0" fontId="36" fillId="0" borderId="0" xfId="0" applyFont="1"/>
    <xf numFmtId="0" fontId="37" fillId="0" borderId="1" xfId="0" applyFont="1" applyBorder="1" applyAlignment="1">
      <alignment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left" vertical="center" wrapText="1"/>
    </xf>
    <xf numFmtId="1" fontId="38" fillId="0" borderId="1" xfId="0" applyNumberFormat="1" applyFont="1" applyFill="1" applyBorder="1" applyAlignment="1">
      <alignment horizontal="center" vertical="center" wrapText="1"/>
    </xf>
    <xf numFmtId="0" fontId="39" fillId="0" borderId="0" xfId="0" applyFont="1"/>
    <xf numFmtId="0" fontId="38" fillId="0" borderId="1" xfId="0" applyFont="1" applyFill="1" applyBorder="1" applyAlignment="1">
      <alignment vertical="center" wrapText="1"/>
    </xf>
    <xf numFmtId="0" fontId="40" fillId="0" borderId="0" xfId="0" applyFont="1"/>
    <xf numFmtId="0" fontId="41" fillId="0" borderId="1" xfId="0" applyFont="1" applyBorder="1" applyAlignment="1">
      <alignment wrapText="1"/>
    </xf>
    <xf numFmtId="0" fontId="40" fillId="0" borderId="1" xfId="0" applyFont="1" applyBorder="1"/>
    <xf numFmtId="0" fontId="39" fillId="0" borderId="1" xfId="0" applyFont="1" applyBorder="1"/>
    <xf numFmtId="0" fontId="42" fillId="0" borderId="1" xfId="0" applyFont="1" applyBorder="1"/>
    <xf numFmtId="0" fontId="37" fillId="0" borderId="0" xfId="0" applyFont="1"/>
    <xf numFmtId="0" fontId="44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19" fillId="2" borderId="0" xfId="0" applyFont="1" applyFill="1" applyAlignment="1">
      <alignment horizontal="center" shrinkToFit="1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shrinkToFit="1"/>
    </xf>
    <xf numFmtId="0" fontId="11" fillId="2" borderId="0" xfId="0" applyFont="1" applyFill="1"/>
    <xf numFmtId="0" fontId="12" fillId="4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shrinkToFit="1"/>
    </xf>
    <xf numFmtId="0" fontId="11" fillId="5" borderId="1" xfId="0" applyFont="1" applyFill="1" applyBorder="1" applyAlignment="1">
      <alignment vertical="center" shrinkToFit="1"/>
    </xf>
    <xf numFmtId="0" fontId="11" fillId="5" borderId="1" xfId="0" applyFont="1" applyFill="1" applyBorder="1" applyAlignment="1">
      <alignment vertical="center" wrapText="1"/>
    </xf>
    <xf numFmtId="1" fontId="16" fillId="5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shrinkToFit="1"/>
    </xf>
    <xf numFmtId="165" fontId="3" fillId="6" borderId="1" xfId="0" applyNumberFormat="1" applyFont="1" applyFill="1" applyBorder="1" applyAlignment="1">
      <alignment horizontal="center" vertical="center"/>
    </xf>
    <xf numFmtId="166" fontId="17" fillId="6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shrinkToFit="1"/>
    </xf>
    <xf numFmtId="0" fontId="11" fillId="7" borderId="1" xfId="0" applyFont="1" applyFill="1" applyBorder="1" applyAlignment="1">
      <alignment horizontal="left" vertical="center" wrapText="1"/>
    </xf>
    <xf numFmtId="165" fontId="11" fillId="7" borderId="1" xfId="0" applyNumberFormat="1" applyFont="1" applyFill="1" applyBorder="1" applyAlignment="1">
      <alignment horizontal="center" vertical="center"/>
    </xf>
    <xf numFmtId="166" fontId="46" fillId="7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vertical="center" wrapText="1"/>
    </xf>
    <xf numFmtId="0" fontId="13" fillId="0" borderId="0" xfId="0" applyFont="1" applyFill="1"/>
    <xf numFmtId="0" fontId="11" fillId="7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vertical="center" wrapText="1"/>
    </xf>
    <xf numFmtId="0" fontId="7" fillId="2" borderId="0" xfId="0" applyFont="1" applyFill="1"/>
    <xf numFmtId="0" fontId="47" fillId="0" borderId="1" xfId="0" applyFont="1" applyFill="1" applyBorder="1" applyAlignment="1">
      <alignment horizontal="center" vertical="center" shrinkToFit="1"/>
    </xf>
    <xf numFmtId="0" fontId="47" fillId="0" borderId="1" xfId="0" applyFont="1" applyFill="1" applyBorder="1" applyAlignment="1">
      <alignment vertical="center" wrapText="1"/>
    </xf>
    <xf numFmtId="0" fontId="47" fillId="0" borderId="1" xfId="0" applyFont="1" applyFill="1" applyBorder="1" applyAlignment="1">
      <alignment vertical="center" shrinkToFit="1"/>
    </xf>
    <xf numFmtId="1" fontId="48" fillId="0" borderId="1" xfId="0" applyNumberFormat="1" applyFont="1" applyFill="1" applyBorder="1" applyAlignment="1">
      <alignment horizontal="center" vertical="center" wrapText="1"/>
    </xf>
    <xf numFmtId="0" fontId="49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shrinkToFit="1"/>
    </xf>
    <xf numFmtId="0" fontId="15" fillId="0" borderId="1" xfId="0" applyFont="1" applyFill="1" applyBorder="1" applyAlignment="1">
      <alignment vertical="center" shrinkToFit="1"/>
    </xf>
    <xf numFmtId="0" fontId="15" fillId="0" borderId="1" xfId="0" applyFont="1" applyFill="1" applyBorder="1" applyAlignment="1">
      <alignment vertical="center" wrapText="1"/>
    </xf>
    <xf numFmtId="49" fontId="21" fillId="0" borderId="1" xfId="0" applyNumberFormat="1" applyFont="1" applyFill="1" applyBorder="1" applyAlignment="1">
      <alignment vertical="center" wrapText="1"/>
    </xf>
    <xf numFmtId="167" fontId="22" fillId="0" borderId="1" xfId="0" applyNumberFormat="1" applyFont="1" applyFill="1" applyBorder="1" applyAlignment="1">
      <alignment horizontal="right" vertical="center" wrapText="1"/>
    </xf>
    <xf numFmtId="0" fontId="15" fillId="0" borderId="0" xfId="0" applyFont="1" applyFill="1"/>
    <xf numFmtId="0" fontId="11" fillId="4" borderId="1" xfId="0" applyFont="1" applyFill="1" applyBorder="1" applyAlignment="1">
      <alignment horizontal="center" vertical="center" shrinkToFit="1"/>
    </xf>
    <xf numFmtId="0" fontId="11" fillId="4" borderId="1" xfId="0" applyFont="1" applyFill="1" applyBorder="1" applyAlignment="1">
      <alignment vertical="center" shrinkToFit="1"/>
    </xf>
    <xf numFmtId="1" fontId="16" fillId="4" borderId="1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166" fontId="17" fillId="6" borderId="1" xfId="0" applyNumberFormat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166" fontId="17" fillId="2" borderId="1" xfId="0" applyNumberFormat="1" applyFont="1" applyFill="1" applyBorder="1" applyAlignment="1">
      <alignment horizontal="left" vertical="center" wrapText="1"/>
    </xf>
    <xf numFmtId="166" fontId="7" fillId="2" borderId="1" xfId="0" applyNumberFormat="1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shrinkToFit="1"/>
    </xf>
    <xf numFmtId="0" fontId="10" fillId="2" borderId="0" xfId="0" applyFont="1" applyFill="1" applyBorder="1" applyAlignment="1">
      <alignment horizontal="left" vertical="center" shrinkToFit="1"/>
    </xf>
    <xf numFmtId="0" fontId="11" fillId="7" borderId="1" xfId="0" applyFont="1" applyFill="1" applyBorder="1" applyAlignment="1">
      <alignment horizontal="left" vertical="center" shrinkToFit="1"/>
    </xf>
    <xf numFmtId="0" fontId="11" fillId="0" borderId="1" xfId="0" applyFont="1" applyFill="1" applyBorder="1" applyAlignment="1">
      <alignment horizontal="left" vertical="center" shrinkToFit="1"/>
    </xf>
    <xf numFmtId="0" fontId="3" fillId="6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shrinkToFit="1"/>
    </xf>
    <xf numFmtId="0" fontId="7" fillId="2" borderId="1" xfId="0" applyFont="1" applyFill="1" applyBorder="1" applyAlignment="1">
      <alignment horizontal="left" vertical="center" shrinkToFit="1"/>
    </xf>
    <xf numFmtId="168" fontId="20" fillId="2" borderId="1" xfId="0" applyNumberFormat="1" applyFont="1" applyFill="1" applyBorder="1" applyAlignment="1" applyProtection="1">
      <alignment horizontal="left" vertical="center" shrinkToFit="1"/>
      <protection locked="0"/>
    </xf>
    <xf numFmtId="0" fontId="20" fillId="2" borderId="0" xfId="0" applyFont="1" applyFill="1" applyAlignment="1">
      <alignment horizontal="left" shrinkToFit="1"/>
    </xf>
    <xf numFmtId="0" fontId="6" fillId="2" borderId="0" xfId="0" applyFont="1" applyFill="1" applyAlignment="1">
      <alignment horizontal="left" shrinkToFit="1"/>
    </xf>
    <xf numFmtId="0" fontId="3" fillId="2" borderId="0" xfId="0" applyFont="1" applyFill="1" applyAlignment="1"/>
    <xf numFmtId="0" fontId="3" fillId="6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8" fontId="20" fillId="2" borderId="1" xfId="0" applyNumberFormat="1" applyFont="1" applyFill="1" applyBorder="1" applyAlignment="1" applyProtection="1">
      <alignment vertical="center" wrapText="1"/>
      <protection locked="0"/>
    </xf>
    <xf numFmtId="0" fontId="20" fillId="2" borderId="0" xfId="0" applyFont="1" applyFill="1" applyAlignment="1"/>
    <xf numFmtId="0" fontId="3" fillId="2" borderId="0" xfId="0" applyFont="1" applyFill="1" applyAlignment="1">
      <alignment horizontal="center"/>
    </xf>
    <xf numFmtId="0" fontId="7" fillId="2" borderId="0" xfId="0" applyFont="1" applyFill="1" applyAlignment="1"/>
    <xf numFmtId="0" fontId="7" fillId="2" borderId="0" xfId="0" applyFont="1" applyFill="1" applyBorder="1" applyAlignment="1">
      <alignment vertical="center" wrapText="1"/>
    </xf>
    <xf numFmtId="0" fontId="51" fillId="7" borderId="1" xfId="0" applyFont="1" applyFill="1" applyBorder="1" applyAlignment="1">
      <alignment vertical="center" wrapText="1"/>
    </xf>
    <xf numFmtId="0" fontId="51" fillId="0" borderId="1" xfId="0" applyFont="1" applyFill="1" applyBorder="1" applyAlignment="1">
      <alignment vertical="center" wrapText="1"/>
    </xf>
    <xf numFmtId="0" fontId="23" fillId="6" borderId="1" xfId="0" applyFont="1" applyFill="1" applyBorder="1" applyAlignment="1">
      <alignment vertical="center" wrapText="1"/>
    </xf>
    <xf numFmtId="0" fontId="23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46" fillId="7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/>
    </xf>
    <xf numFmtId="0" fontId="55" fillId="0" borderId="0" xfId="0" applyFont="1" applyFill="1" applyAlignment="1">
      <alignment horizontal="center"/>
    </xf>
    <xf numFmtId="0" fontId="56" fillId="7" borderId="1" xfId="0" applyFont="1" applyFill="1" applyBorder="1" applyAlignment="1">
      <alignment horizontal="center" vertical="center" shrinkToFit="1"/>
    </xf>
    <xf numFmtId="0" fontId="56" fillId="7" borderId="1" xfId="0" applyFont="1" applyFill="1" applyBorder="1" applyAlignment="1">
      <alignment vertical="center" wrapText="1"/>
    </xf>
    <xf numFmtId="0" fontId="56" fillId="7" borderId="1" xfId="0" applyFont="1" applyFill="1" applyBorder="1" applyAlignment="1">
      <alignment horizontal="left" vertical="center" shrinkToFit="1"/>
    </xf>
    <xf numFmtId="0" fontId="56" fillId="7" borderId="1" xfId="0" applyFont="1" applyFill="1" applyBorder="1" applyAlignment="1">
      <alignment horizontal="left" vertical="center" wrapText="1"/>
    </xf>
    <xf numFmtId="0" fontId="57" fillId="7" borderId="1" xfId="0" applyFont="1" applyFill="1" applyBorder="1" applyAlignment="1">
      <alignment vertical="center" wrapText="1"/>
    </xf>
    <xf numFmtId="0" fontId="58" fillId="0" borderId="0" xfId="0" applyFont="1" applyFill="1"/>
    <xf numFmtId="0" fontId="56" fillId="0" borderId="1" xfId="0" applyFont="1" applyFill="1" applyBorder="1" applyAlignment="1">
      <alignment horizontal="center" vertical="center" shrinkToFit="1"/>
    </xf>
    <xf numFmtId="0" fontId="56" fillId="0" borderId="1" xfId="0" applyFont="1" applyFill="1" applyBorder="1" applyAlignment="1">
      <alignment vertical="center" wrapText="1"/>
    </xf>
    <xf numFmtId="0" fontId="56" fillId="0" borderId="1" xfId="0" applyFont="1" applyFill="1" applyBorder="1" applyAlignment="1">
      <alignment horizontal="left" vertical="center" shrinkToFit="1"/>
    </xf>
    <xf numFmtId="0" fontId="56" fillId="0" borderId="1" xfId="0" applyFont="1" applyFill="1" applyBorder="1" applyAlignment="1">
      <alignment horizontal="left" vertical="center" wrapText="1"/>
    </xf>
    <xf numFmtId="0" fontId="57" fillId="0" borderId="1" xfId="0" applyFont="1" applyFill="1" applyBorder="1" applyAlignment="1">
      <alignment vertical="center" wrapText="1"/>
    </xf>
    <xf numFmtId="165" fontId="56" fillId="7" borderId="1" xfId="0" applyNumberFormat="1" applyFont="1" applyFill="1" applyBorder="1" applyAlignment="1">
      <alignment horizontal="center" vertical="center"/>
    </xf>
    <xf numFmtId="166" fontId="56" fillId="7" borderId="1" xfId="0" applyNumberFormat="1" applyFont="1" applyFill="1" applyBorder="1" applyAlignment="1">
      <alignment horizontal="center" vertical="center" wrapText="1"/>
    </xf>
    <xf numFmtId="0" fontId="56" fillId="2" borderId="0" xfId="0" applyFont="1" applyFill="1"/>
    <xf numFmtId="0" fontId="59" fillId="9" borderId="1" xfId="0" applyFont="1" applyFill="1" applyBorder="1" applyAlignment="1">
      <alignment horizontal="center" vertical="center" shrinkToFit="1"/>
    </xf>
    <xf numFmtId="0" fontId="59" fillId="9" borderId="1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horizontal="left" vertical="center" shrinkToFit="1"/>
    </xf>
    <xf numFmtId="165" fontId="59" fillId="9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166" fontId="17" fillId="9" borderId="1" xfId="0" applyNumberFormat="1" applyFont="1" applyFill="1" applyBorder="1" applyAlignment="1">
      <alignment horizontal="center" vertical="center" wrapText="1"/>
    </xf>
    <xf numFmtId="0" fontId="60" fillId="9" borderId="1" xfId="0" applyFont="1" applyFill="1" applyBorder="1" applyAlignment="1">
      <alignment vertical="center" wrapText="1"/>
    </xf>
    <xf numFmtId="0" fontId="53" fillId="2" borderId="0" xfId="0" applyFont="1" applyFill="1"/>
    <xf numFmtId="0" fontId="59" fillId="2" borderId="1" xfId="0" applyFont="1" applyFill="1" applyBorder="1" applyAlignment="1">
      <alignment horizontal="center" vertical="center" shrinkToFit="1"/>
    </xf>
    <xf numFmtId="0" fontId="59" fillId="2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horizontal="left" vertical="center" shrinkToFit="1"/>
    </xf>
    <xf numFmtId="0" fontId="60" fillId="2" borderId="1" xfId="0" applyFont="1" applyFill="1" applyBorder="1" applyAlignment="1">
      <alignment vertical="center" wrapText="1"/>
    </xf>
    <xf numFmtId="0" fontId="61" fillId="2" borderId="1" xfId="0" applyFont="1" applyFill="1" applyBorder="1" applyAlignment="1">
      <alignment horizontal="center" vertical="center" shrinkToFit="1"/>
    </xf>
    <xf numFmtId="0" fontId="61" fillId="2" borderId="1" xfId="0" applyFont="1" applyFill="1" applyBorder="1" applyAlignment="1">
      <alignment vertical="center" wrapText="1"/>
    </xf>
    <xf numFmtId="0" fontId="61" fillId="2" borderId="1" xfId="0" applyFont="1" applyFill="1" applyBorder="1" applyAlignment="1">
      <alignment horizontal="left" vertical="center" shrinkToFit="1"/>
    </xf>
    <xf numFmtId="0" fontId="61" fillId="2" borderId="1" xfId="0" applyFont="1" applyFill="1" applyBorder="1" applyAlignment="1">
      <alignment horizontal="left" vertical="center" wrapText="1"/>
    </xf>
    <xf numFmtId="166" fontId="61" fillId="2" borderId="1" xfId="0" applyNumberFormat="1" applyFont="1" applyFill="1" applyBorder="1" applyAlignment="1">
      <alignment horizontal="left" vertical="center" wrapText="1"/>
    </xf>
    <xf numFmtId="0" fontId="61" fillId="2" borderId="0" xfId="0" applyFont="1" applyFill="1"/>
    <xf numFmtId="0" fontId="17" fillId="9" borderId="1" xfId="0" applyFont="1" applyFill="1" applyBorder="1" applyAlignment="1">
      <alignment horizontal="left" vertical="center" wrapText="1"/>
    </xf>
    <xf numFmtId="166" fontId="17" fillId="9" borderId="1" xfId="0" applyNumberFormat="1" applyFont="1" applyFill="1" applyBorder="1" applyAlignment="1">
      <alignment horizontal="left" vertical="center" wrapText="1"/>
    </xf>
    <xf numFmtId="168" fontId="62" fillId="2" borderId="1" xfId="0" applyNumberFormat="1" applyFont="1" applyFill="1" applyBorder="1" applyAlignment="1" applyProtection="1">
      <alignment vertical="center" wrapText="1"/>
      <protection locked="0"/>
    </xf>
    <xf numFmtId="168" fontId="62" fillId="2" borderId="1" xfId="0" applyNumberFormat="1" applyFont="1" applyFill="1" applyBorder="1" applyAlignment="1" applyProtection="1">
      <alignment horizontal="left" vertical="center" shrinkToFit="1"/>
      <protection locked="0"/>
    </xf>
    <xf numFmtId="0" fontId="61" fillId="3" borderId="1" xfId="0" applyFont="1" applyFill="1" applyBorder="1" applyAlignment="1">
      <alignment vertical="center" wrapText="1"/>
    </xf>
    <xf numFmtId="0" fontId="53" fillId="8" borderId="1" xfId="0" applyFont="1" applyFill="1" applyBorder="1" applyAlignment="1">
      <alignment horizontal="center" vertical="center" shrinkToFit="1"/>
    </xf>
    <xf numFmtId="0" fontId="53" fillId="8" borderId="1" xfId="0" applyFont="1" applyFill="1" applyBorder="1" applyAlignment="1">
      <alignment horizontal="center" vertical="center" wrapText="1"/>
    </xf>
    <xf numFmtId="0" fontId="54" fillId="8" borderId="1" xfId="0" applyFont="1" applyFill="1" applyBorder="1" applyAlignment="1">
      <alignment horizontal="center" vertical="center" wrapText="1"/>
    </xf>
    <xf numFmtId="169" fontId="53" fillId="8" borderId="1" xfId="0" applyNumberFormat="1" applyFont="1" applyFill="1" applyBorder="1" applyAlignment="1">
      <alignment horizontal="center" vertical="center" wrapText="1"/>
    </xf>
    <xf numFmtId="166" fontId="7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56" fillId="7" borderId="1" xfId="0" applyFont="1" applyFill="1" applyBorder="1" applyAlignment="1">
      <alignment horizontal="center" vertical="center" wrapText="1"/>
    </xf>
    <xf numFmtId="0" fontId="56" fillId="0" borderId="1" xfId="0" applyFont="1" applyFill="1" applyBorder="1" applyAlignment="1">
      <alignment horizontal="center" vertical="center" wrapText="1"/>
    </xf>
    <xf numFmtId="165" fontId="59" fillId="2" borderId="1" xfId="0" applyNumberFormat="1" applyFont="1" applyFill="1" applyBorder="1" applyAlignment="1">
      <alignment horizontal="center" vertical="center"/>
    </xf>
    <xf numFmtId="165" fontId="61" fillId="2" borderId="1" xfId="0" applyNumberFormat="1" applyFont="1" applyFill="1" applyBorder="1" applyAlignment="1">
      <alignment horizontal="center" vertical="center"/>
    </xf>
    <xf numFmtId="165" fontId="19" fillId="3" borderId="1" xfId="0" applyNumberFormat="1" applyFont="1" applyFill="1" applyBorder="1" applyAlignment="1">
      <alignment horizontal="center" vertical="center" wrapText="1"/>
    </xf>
    <xf numFmtId="165" fontId="11" fillId="7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169" fontId="56" fillId="7" borderId="1" xfId="0" applyNumberFormat="1" applyFont="1" applyFill="1" applyBorder="1" applyAlignment="1">
      <alignment horizontal="center" vertical="center" wrapText="1"/>
    </xf>
    <xf numFmtId="1" fontId="56" fillId="7" borderId="1" xfId="0" applyNumberFormat="1" applyFont="1" applyFill="1" applyBorder="1" applyAlignment="1">
      <alignment horizontal="center" vertical="center" wrapText="1"/>
    </xf>
    <xf numFmtId="1" fontId="56" fillId="0" borderId="1" xfId="0" applyNumberFormat="1" applyFont="1" applyFill="1" applyBorder="1" applyAlignment="1">
      <alignment horizontal="center" vertical="center" wrapText="1"/>
    </xf>
    <xf numFmtId="170" fontId="61" fillId="2" borderId="1" xfId="0" applyNumberFormat="1" applyFont="1" applyFill="1" applyBorder="1" applyAlignment="1">
      <alignment horizontal="center" vertical="center" wrapText="1"/>
    </xf>
    <xf numFmtId="166" fontId="61" fillId="2" borderId="1" xfId="0" applyNumberFormat="1" applyFont="1" applyFill="1" applyBorder="1" applyAlignment="1">
      <alignment horizontal="center" vertical="center" wrapText="1"/>
    </xf>
    <xf numFmtId="165" fontId="19" fillId="2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7" borderId="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Fill="1" applyBorder="1" applyAlignment="1">
      <alignment horizontal="center" vertical="center" wrapText="1"/>
    </xf>
    <xf numFmtId="169" fontId="56" fillId="0" borderId="1" xfId="0" applyNumberFormat="1" applyFont="1" applyFill="1" applyBorder="1" applyAlignment="1">
      <alignment horizontal="center" vertical="center" wrapText="1"/>
    </xf>
    <xf numFmtId="165" fontId="63" fillId="2" borderId="1" xfId="0" applyNumberFormat="1" applyFont="1" applyFill="1" applyBorder="1" applyAlignment="1">
      <alignment horizontal="center" vertical="center"/>
    </xf>
    <xf numFmtId="171" fontId="7" fillId="2" borderId="1" xfId="0" applyNumberFormat="1" applyFont="1" applyFill="1" applyBorder="1" applyAlignment="1">
      <alignment horizontal="center" vertical="center" wrapText="1"/>
    </xf>
    <xf numFmtId="169" fontId="11" fillId="7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 shrinkToFit="1"/>
    </xf>
    <xf numFmtId="170" fontId="11" fillId="7" borderId="1" xfId="0" applyNumberFormat="1" applyFont="1" applyFill="1" applyBorder="1" applyAlignment="1">
      <alignment horizontal="center" vertical="center" wrapText="1"/>
    </xf>
    <xf numFmtId="170" fontId="11" fillId="0" borderId="1" xfId="0" applyNumberFormat="1" applyFont="1" applyFill="1" applyBorder="1" applyAlignment="1">
      <alignment horizontal="center" vertical="center" wrapText="1"/>
    </xf>
    <xf numFmtId="170" fontId="3" fillId="6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166" fontId="17" fillId="2" borderId="1" xfId="0" applyNumberFormat="1" applyFont="1" applyFill="1" applyBorder="1" applyAlignment="1">
      <alignment horizontal="center" vertical="center" wrapText="1"/>
    </xf>
    <xf numFmtId="170" fontId="3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0" fontId="7" fillId="2" borderId="1" xfId="0" applyNumberFormat="1" applyFont="1" applyFill="1" applyBorder="1" applyAlignment="1">
      <alignment horizontal="center" vertical="center" wrapText="1"/>
    </xf>
    <xf numFmtId="168" fontId="20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19" fillId="3" borderId="1" xfId="0" applyFont="1" applyFill="1" applyBorder="1" applyAlignment="1">
      <alignment horizontal="center" vertical="center" wrapText="1"/>
    </xf>
    <xf numFmtId="170" fontId="19" fillId="2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shrinkToFit="1"/>
    </xf>
    <xf numFmtId="169" fontId="11" fillId="7" borderId="1" xfId="0" applyNumberFormat="1" applyFont="1" applyFill="1" applyBorder="1" applyAlignment="1">
      <alignment horizontal="center" vertical="center" wrapText="1"/>
    </xf>
    <xf numFmtId="169" fontId="13" fillId="0" borderId="0" xfId="0" applyNumberFormat="1" applyFont="1" applyFill="1"/>
    <xf numFmtId="169" fontId="11" fillId="0" borderId="1" xfId="0" applyNumberFormat="1" applyFont="1" applyFill="1" applyBorder="1" applyAlignment="1">
      <alignment horizontal="center" vertical="center" wrapText="1"/>
    </xf>
    <xf numFmtId="169" fontId="11" fillId="0" borderId="1" xfId="0" applyNumberFormat="1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right" vertical="center" wrapText="1"/>
    </xf>
    <xf numFmtId="1" fontId="11" fillId="7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1" fontId="11" fillId="0" borderId="1" xfId="0" applyNumberFormat="1" applyFont="1" applyFill="1" applyBorder="1" applyAlignment="1">
      <alignment horizontal="right" vertical="center" wrapText="1"/>
    </xf>
    <xf numFmtId="0" fontId="3" fillId="9" borderId="1" xfId="0" applyFont="1" applyFill="1" applyBorder="1" applyAlignment="1">
      <alignment horizontal="center" vertical="center" shrinkToFit="1"/>
    </xf>
    <xf numFmtId="0" fontId="3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horizontal="left" vertical="center" shrinkToFit="1"/>
    </xf>
    <xf numFmtId="165" fontId="3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vertical="center" wrapText="1"/>
    </xf>
    <xf numFmtId="0" fontId="64" fillId="2" borderId="6" xfId="0" applyFont="1" applyFill="1" applyBorder="1" applyAlignment="1">
      <alignment horizontal="left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165" fontId="3" fillId="2" borderId="1" xfId="0" applyNumberFormat="1" applyFont="1" applyFill="1" applyBorder="1" applyAlignment="1">
      <alignment horizontal="right" vertical="center"/>
    </xf>
    <xf numFmtId="165" fontId="7" fillId="2" borderId="1" xfId="0" applyNumberFormat="1" applyFont="1" applyFill="1" applyBorder="1" applyAlignment="1">
      <alignment horizontal="right" vertical="center"/>
    </xf>
    <xf numFmtId="166" fontId="7" fillId="2" borderId="1" xfId="0" applyNumberFormat="1" applyFont="1" applyFill="1" applyBorder="1" applyAlignment="1">
      <alignment horizontal="right" vertical="center" wrapText="1"/>
    </xf>
    <xf numFmtId="0" fontId="65" fillId="2" borderId="6" xfId="0" applyFont="1" applyFill="1" applyBorder="1" applyAlignment="1">
      <alignment horizontal="left" vertical="center" wrapText="1"/>
    </xf>
    <xf numFmtId="169" fontId="65" fillId="2" borderId="6" xfId="0" applyNumberFormat="1" applyFont="1" applyFill="1" applyBorder="1" applyAlignment="1">
      <alignment horizontal="center" vertical="center" wrapText="1"/>
    </xf>
    <xf numFmtId="169" fontId="7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shrinkToFit="1"/>
    </xf>
    <xf numFmtId="165" fontId="11" fillId="2" borderId="1" xfId="0" applyNumberFormat="1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 wrapText="1"/>
    </xf>
    <xf numFmtId="166" fontId="46" fillId="2" borderId="1" xfId="0" applyNumberFormat="1" applyFont="1" applyFill="1" applyBorder="1" applyAlignment="1">
      <alignment horizontal="center" vertical="center" wrapText="1"/>
    </xf>
    <xf numFmtId="166" fontId="11" fillId="2" borderId="1" xfId="0" applyNumberFormat="1" applyFont="1" applyFill="1" applyBorder="1" applyAlignment="1">
      <alignment horizontal="center" vertical="center" wrapText="1"/>
    </xf>
    <xf numFmtId="165" fontId="19" fillId="3" borderId="1" xfId="0" applyNumberFormat="1" applyFont="1" applyFill="1" applyBorder="1" applyAlignment="1">
      <alignment horizontal="right" vertical="center" wrapText="1"/>
    </xf>
    <xf numFmtId="165" fontId="19" fillId="2" borderId="1" xfId="0" applyNumberFormat="1" applyFont="1" applyFill="1" applyBorder="1" applyAlignment="1">
      <alignment horizontal="right" vertical="center" wrapText="1"/>
    </xf>
    <xf numFmtId="2" fontId="53" fillId="8" borderId="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 wrapText="1"/>
    </xf>
    <xf numFmtId="166" fontId="46" fillId="0" borderId="1" xfId="0" applyNumberFormat="1" applyFont="1" applyFill="1" applyBorder="1" applyAlignment="1">
      <alignment horizontal="center" vertical="center" wrapText="1"/>
    </xf>
    <xf numFmtId="166" fontId="11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shrinkToFit="1"/>
    </xf>
    <xf numFmtId="165" fontId="3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 wrapText="1"/>
    </xf>
    <xf numFmtId="0" fontId="14" fillId="0" borderId="0" xfId="0" applyFont="1" applyFill="1"/>
    <xf numFmtId="165" fontId="3" fillId="0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shrinkToFit="1"/>
    </xf>
    <xf numFmtId="165" fontId="7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 wrapText="1"/>
    </xf>
    <xf numFmtId="166" fontId="7" fillId="0" borderId="1" xfId="0" applyNumberFormat="1" applyFont="1" applyFill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0" fontId="7" fillId="0" borderId="1" xfId="0" applyFont="1" applyFill="1" applyBorder="1" applyAlignment="1">
      <alignment horizontal="left" vertical="center" wrapText="1" shrinkToFit="1"/>
    </xf>
    <xf numFmtId="0" fontId="7" fillId="0" borderId="1" xfId="0" applyFont="1" applyFill="1" applyBorder="1" applyAlignment="1">
      <alignment horizontal="center" vertical="center" wrapText="1"/>
    </xf>
    <xf numFmtId="166" fontId="7" fillId="0" borderId="1" xfId="0" applyNumberFormat="1" applyFont="1" applyFill="1" applyBorder="1" applyAlignment="1">
      <alignment horizontal="right" vertical="center" wrapText="1"/>
    </xf>
    <xf numFmtId="172" fontId="7" fillId="0" borderId="1" xfId="0" applyNumberFormat="1" applyFont="1" applyFill="1" applyBorder="1" applyAlignment="1">
      <alignment horizontal="center" vertical="center" wrapText="1"/>
    </xf>
    <xf numFmtId="165" fontId="63" fillId="0" borderId="1" xfId="0" applyNumberFormat="1" applyFont="1" applyFill="1" applyBorder="1" applyAlignment="1">
      <alignment horizontal="center" vertical="center"/>
    </xf>
    <xf numFmtId="165" fontId="64" fillId="0" borderId="1" xfId="0" applyNumberFormat="1" applyFont="1" applyFill="1" applyBorder="1" applyAlignment="1">
      <alignment horizontal="center" vertical="center"/>
    </xf>
    <xf numFmtId="0" fontId="24" fillId="0" borderId="0" xfId="9">
      <alignment vertical="center"/>
    </xf>
    <xf numFmtId="0" fontId="27" fillId="0" borderId="0" xfId="9" applyFont="1">
      <alignment vertical="center"/>
    </xf>
    <xf numFmtId="0" fontId="27" fillId="0" borderId="0" xfId="9" applyFont="1" applyAlignment="1">
      <alignment horizontal="center" vertical="center"/>
    </xf>
    <xf numFmtId="0" fontId="27" fillId="0" borderId="0" xfId="9" applyFont="1" applyAlignment="1">
      <alignment horizontal="left" vertical="center"/>
    </xf>
    <xf numFmtId="1" fontId="67" fillId="0" borderId="1" xfId="23" applyNumberFormat="1" applyFont="1" applyFill="1" applyBorder="1" applyAlignment="1">
      <alignment horizontal="center" vertical="center" wrapText="1"/>
    </xf>
    <xf numFmtId="173" fontId="68" fillId="0" borderId="1" xfId="9" applyNumberFormat="1" applyFont="1" applyFill="1" applyBorder="1" applyAlignment="1">
      <alignment horizontal="center" vertical="center"/>
    </xf>
    <xf numFmtId="2" fontId="69" fillId="0" borderId="1" xfId="23" applyNumberFormat="1" applyFont="1" applyFill="1" applyBorder="1" applyAlignment="1">
      <alignment horizontal="left" vertical="center" wrapText="1"/>
    </xf>
    <xf numFmtId="0" fontId="27" fillId="0" borderId="1" xfId="9" applyFont="1" applyBorder="1" applyAlignment="1">
      <alignment horizontal="center" vertical="center"/>
    </xf>
    <xf numFmtId="173" fontId="68" fillId="0" borderId="6" xfId="9" applyNumberFormat="1" applyFont="1" applyFill="1" applyBorder="1" applyAlignment="1">
      <alignment horizontal="center" vertical="center"/>
    </xf>
    <xf numFmtId="0" fontId="27" fillId="0" borderId="6" xfId="9" applyFont="1" applyBorder="1" applyAlignment="1">
      <alignment horizontal="center" vertical="center"/>
    </xf>
    <xf numFmtId="0" fontId="27" fillId="0" borderId="1" xfId="9" applyFont="1" applyBorder="1">
      <alignment vertical="center"/>
    </xf>
    <xf numFmtId="0" fontId="70" fillId="10" borderId="1" xfId="9" applyFont="1" applyFill="1" applyBorder="1" applyAlignment="1">
      <alignment horizontal="center" vertical="center"/>
    </xf>
    <xf numFmtId="174" fontId="24" fillId="0" borderId="0" xfId="9" applyNumberFormat="1">
      <alignment vertical="center"/>
    </xf>
    <xf numFmtId="2" fontId="71" fillId="0" borderId="1" xfId="23" applyNumberFormat="1" applyFont="1" applyFill="1" applyBorder="1" applyAlignment="1">
      <alignment horizontal="left" vertical="center"/>
    </xf>
    <xf numFmtId="0" fontId="70" fillId="0" borderId="1" xfId="9" applyFont="1" applyFill="1" applyBorder="1" applyAlignment="1">
      <alignment horizontal="center" vertical="center"/>
    </xf>
    <xf numFmtId="0" fontId="72" fillId="10" borderId="6" xfId="23" applyFont="1" applyFill="1" applyBorder="1" applyAlignment="1">
      <alignment horizontal="center"/>
    </xf>
    <xf numFmtId="2" fontId="70" fillId="0" borderId="1" xfId="23" applyNumberFormat="1" applyFont="1" applyFill="1" applyBorder="1" applyAlignment="1">
      <alignment horizontal="center" vertical="center" wrapText="1"/>
    </xf>
    <xf numFmtId="2" fontId="69" fillId="0" borderId="1" xfId="23" applyNumberFormat="1" applyFont="1" applyFill="1" applyBorder="1" applyAlignment="1">
      <alignment horizontal="center" vertical="center" wrapText="1"/>
    </xf>
    <xf numFmtId="170" fontId="24" fillId="0" borderId="0" xfId="9" applyNumberFormat="1">
      <alignment vertical="center"/>
    </xf>
    <xf numFmtId="0" fontId="27" fillId="0" borderId="1" xfId="9" applyFont="1" applyFill="1" applyBorder="1">
      <alignment vertical="center"/>
    </xf>
    <xf numFmtId="1" fontId="67" fillId="0" borderId="7" xfId="23" applyNumberFormat="1" applyFont="1" applyFill="1" applyBorder="1" applyAlignment="1">
      <alignment horizontal="center" vertical="center"/>
    </xf>
    <xf numFmtId="0" fontId="52" fillId="0" borderId="0" xfId="9" applyFont="1">
      <alignment vertical="center"/>
    </xf>
    <xf numFmtId="1" fontId="72" fillId="10" borderId="0" xfId="23" applyNumberFormat="1" applyFont="1" applyFill="1" applyBorder="1" applyAlignment="1">
      <alignment horizontal="left" vertical="center"/>
    </xf>
    <xf numFmtId="173" fontId="53" fillId="8" borderId="1" xfId="0" applyNumberFormat="1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left"/>
    </xf>
    <xf numFmtId="169" fontId="55" fillId="0" borderId="0" xfId="0" applyNumberFormat="1" applyFont="1" applyFill="1" applyAlignment="1">
      <alignment horizontal="center"/>
    </xf>
    <xf numFmtId="169" fontId="68" fillId="0" borderId="6" xfId="9" applyNumberFormat="1" applyFont="1" applyFill="1" applyBorder="1" applyAlignment="1">
      <alignment horizontal="center" vertical="center"/>
    </xf>
    <xf numFmtId="169" fontId="68" fillId="0" borderId="1" xfId="9" applyNumberFormat="1" applyFont="1" applyFill="1" applyBorder="1" applyAlignment="1">
      <alignment horizontal="center" vertical="center"/>
    </xf>
    <xf numFmtId="175" fontId="7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wrapText="1"/>
    </xf>
    <xf numFmtId="177" fontId="27" fillId="0" borderId="6" xfId="9" applyNumberFormat="1" applyFont="1" applyBorder="1" applyAlignment="1">
      <alignment horizontal="center" vertical="center"/>
    </xf>
    <xf numFmtId="165" fontId="56" fillId="0" borderId="1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3" fillId="6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54" fillId="8" borderId="1" xfId="0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left" vertical="center" wrapText="1"/>
    </xf>
    <xf numFmtId="169" fontId="7" fillId="0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64" fillId="2" borderId="6" xfId="0" applyFont="1" applyFill="1" applyBorder="1" applyAlignment="1">
      <alignment horizontal="center" vertical="center" wrapText="1"/>
    </xf>
    <xf numFmtId="169" fontId="64" fillId="0" borderId="1" xfId="0" applyNumberFormat="1" applyFont="1" applyFill="1" applyBorder="1" applyAlignment="1">
      <alignment horizontal="center" vertical="center"/>
    </xf>
    <xf numFmtId="0" fontId="61" fillId="0" borderId="1" xfId="0" applyFont="1" applyFill="1" applyBorder="1" applyAlignment="1">
      <alignment horizontal="left" vertical="center" wrapText="1"/>
    </xf>
    <xf numFmtId="165" fontId="61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166" fontId="17" fillId="0" borderId="1" xfId="0" applyNumberFormat="1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vertical="center" wrapText="1"/>
    </xf>
    <xf numFmtId="165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166" fontId="7" fillId="11" borderId="1" xfId="0" applyNumberFormat="1" applyFont="1" applyFill="1" applyBorder="1" applyAlignment="1">
      <alignment horizontal="center" vertical="center" wrapText="1"/>
    </xf>
    <xf numFmtId="170" fontId="7" fillId="11" borderId="1" xfId="0" applyNumberFormat="1" applyFont="1" applyFill="1" applyBorder="1" applyAlignment="1">
      <alignment horizontal="center" vertical="center" wrapText="1"/>
    </xf>
    <xf numFmtId="0" fontId="7" fillId="11" borderId="0" xfId="0" applyFont="1" applyFill="1"/>
    <xf numFmtId="169" fontId="55" fillId="11" borderId="0" xfId="0" applyNumberFormat="1" applyFont="1" applyFill="1" applyAlignment="1">
      <alignment horizontal="center"/>
    </xf>
    <xf numFmtId="176" fontId="7" fillId="0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2" fontId="56" fillId="7" borderId="1" xfId="0" applyNumberFormat="1" applyFont="1" applyFill="1" applyBorder="1" applyAlignment="1">
      <alignment horizontal="center" vertical="center" shrinkToFit="1"/>
    </xf>
    <xf numFmtId="166" fontId="7" fillId="12" borderId="1" xfId="0" applyNumberFormat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vertical="center" wrapText="1"/>
    </xf>
    <xf numFmtId="0" fontId="7" fillId="12" borderId="1" xfId="0" applyFont="1" applyFill="1" applyBorder="1" applyAlignment="1">
      <alignment horizontal="left" vertical="center" wrapText="1" shrinkToFit="1"/>
    </xf>
    <xf numFmtId="165" fontId="7" fillId="12" borderId="1" xfId="0" applyNumberFormat="1" applyFont="1" applyFill="1" applyBorder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169" fontId="14" fillId="8" borderId="1" xfId="0" applyNumberFormat="1" applyFont="1" applyFill="1" applyBorder="1" applyAlignment="1">
      <alignment horizontal="center" vertical="center" wrapText="1"/>
    </xf>
    <xf numFmtId="2" fontId="14" fillId="8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169" fontId="11" fillId="7" borderId="1" xfId="0" applyNumberFormat="1" applyFont="1" applyFill="1" applyBorder="1" applyAlignment="1">
      <alignment horizontal="center" vertical="center" shrinkToFit="1"/>
    </xf>
    <xf numFmtId="0" fontId="7" fillId="12" borderId="1" xfId="0" applyFont="1" applyFill="1" applyBorder="1" applyAlignment="1">
      <alignment horizontal="left" vertical="center" wrapText="1"/>
    </xf>
    <xf numFmtId="166" fontId="7" fillId="12" borderId="1" xfId="0" applyNumberFormat="1" applyFont="1" applyFill="1" applyBorder="1" applyAlignment="1">
      <alignment horizontal="left" vertical="center" wrapText="1"/>
    </xf>
    <xf numFmtId="2" fontId="56" fillId="7" borderId="1" xfId="0" applyNumberFormat="1" applyFont="1" applyFill="1" applyBorder="1" applyAlignment="1">
      <alignment horizontal="center" vertical="center" wrapText="1"/>
    </xf>
    <xf numFmtId="173" fontId="55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5" fontId="3" fillId="0" borderId="6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7" fillId="12" borderId="1" xfId="0" applyNumberFormat="1" applyFont="1" applyFill="1" applyBorder="1" applyAlignment="1">
      <alignment horizontal="center" vertical="center" wrapText="1" shrinkToFit="1"/>
    </xf>
    <xf numFmtId="0" fontId="11" fillId="7" borderId="1" xfId="0" applyFont="1" applyFill="1" applyBorder="1" applyAlignment="1">
      <alignment horizontal="center" vertical="center"/>
    </xf>
    <xf numFmtId="173" fontId="0" fillId="0" borderId="0" xfId="0" applyNumberFormat="1"/>
    <xf numFmtId="0" fontId="7" fillId="11" borderId="1" xfId="0" applyFont="1" applyFill="1" applyBorder="1" applyAlignment="1">
      <alignment horizontal="left" vertical="center" wrapText="1" shrinkToFit="1"/>
    </xf>
    <xf numFmtId="0" fontId="0" fillId="2" borderId="0" xfId="0" applyFill="1"/>
    <xf numFmtId="0" fontId="7" fillId="11" borderId="1" xfId="0" applyFont="1" applyFill="1" applyBorder="1" applyAlignment="1">
      <alignment horizontal="left" vertical="center" shrinkToFit="1"/>
    </xf>
    <xf numFmtId="0" fontId="7" fillId="11" borderId="1" xfId="0" applyFont="1" applyFill="1" applyBorder="1" applyAlignment="1">
      <alignment horizontal="left" vertical="center" wrapText="1"/>
    </xf>
    <xf numFmtId="166" fontId="7" fillId="11" borderId="1" xfId="0" applyNumberFormat="1" applyFont="1" applyFill="1" applyBorder="1" applyAlignment="1">
      <alignment horizontal="left" vertical="center" wrapText="1"/>
    </xf>
    <xf numFmtId="0" fontId="78" fillId="8" borderId="1" xfId="0" applyFont="1" applyFill="1" applyBorder="1" applyAlignment="1">
      <alignment horizontal="center" vertical="center" shrinkToFit="1"/>
    </xf>
    <xf numFmtId="0" fontId="78" fillId="8" borderId="1" xfId="0" applyFont="1" applyFill="1" applyBorder="1" applyAlignment="1">
      <alignment horizontal="center" vertical="center" wrapText="1"/>
    </xf>
    <xf numFmtId="169" fontId="78" fillId="8" borderId="1" xfId="0" applyNumberFormat="1" applyFont="1" applyFill="1" applyBorder="1" applyAlignment="1">
      <alignment horizontal="center" vertical="center" wrapText="1"/>
    </xf>
    <xf numFmtId="2" fontId="78" fillId="8" borderId="1" xfId="0" applyNumberFormat="1" applyFont="1" applyFill="1" applyBorder="1" applyAlignment="1">
      <alignment horizontal="center" vertical="center" wrapText="1"/>
    </xf>
    <xf numFmtId="0" fontId="79" fillId="8" borderId="1" xfId="0" applyFont="1" applyFill="1" applyBorder="1" applyAlignment="1">
      <alignment horizontal="center" vertical="center" wrapText="1"/>
    </xf>
    <xf numFmtId="0" fontId="80" fillId="7" borderId="1" xfId="0" applyFont="1" applyFill="1" applyBorder="1" applyAlignment="1">
      <alignment horizontal="center" vertical="center" shrinkToFit="1"/>
    </xf>
    <xf numFmtId="0" fontId="80" fillId="7" borderId="1" xfId="0" applyFont="1" applyFill="1" applyBorder="1" applyAlignment="1">
      <alignment vertical="center" wrapText="1"/>
    </xf>
    <xf numFmtId="0" fontId="80" fillId="7" borderId="1" xfId="0" applyFont="1" applyFill="1" applyBorder="1" applyAlignment="1">
      <alignment horizontal="left" vertical="center" shrinkToFit="1"/>
    </xf>
    <xf numFmtId="169" fontId="80" fillId="7" borderId="1" xfId="0" applyNumberFormat="1" applyFont="1" applyFill="1" applyBorder="1" applyAlignment="1">
      <alignment horizontal="center" vertical="center" wrapText="1"/>
    </xf>
    <xf numFmtId="0" fontId="80" fillId="7" borderId="1" xfId="0" applyFont="1" applyFill="1" applyBorder="1" applyAlignment="1">
      <alignment horizontal="left" vertical="center" wrapText="1"/>
    </xf>
    <xf numFmtId="0" fontId="81" fillId="7" borderId="1" xfId="0" applyFont="1" applyFill="1" applyBorder="1" applyAlignment="1">
      <alignment vertical="center" wrapText="1"/>
    </xf>
    <xf numFmtId="0" fontId="80" fillId="0" borderId="1" xfId="0" applyFont="1" applyFill="1" applyBorder="1" applyAlignment="1">
      <alignment horizontal="center" vertical="center" shrinkToFit="1"/>
    </xf>
    <xf numFmtId="0" fontId="80" fillId="0" borderId="1" xfId="0" applyFont="1" applyFill="1" applyBorder="1" applyAlignment="1">
      <alignment vertical="center" wrapText="1"/>
    </xf>
    <xf numFmtId="0" fontId="80" fillId="0" borderId="1" xfId="0" applyFont="1" applyFill="1" applyBorder="1" applyAlignment="1">
      <alignment horizontal="left" vertical="center" shrinkToFit="1"/>
    </xf>
    <xf numFmtId="169" fontId="80" fillId="0" borderId="1" xfId="0" applyNumberFormat="1" applyFont="1" applyFill="1" applyBorder="1" applyAlignment="1">
      <alignment horizontal="center" vertical="center" wrapText="1"/>
    </xf>
    <xf numFmtId="0" fontId="81" fillId="0" borderId="1" xfId="0" applyFont="1" applyFill="1" applyBorder="1" applyAlignment="1">
      <alignment vertical="center" wrapText="1"/>
    </xf>
    <xf numFmtId="169" fontId="80" fillId="0" borderId="1" xfId="0" applyNumberFormat="1" applyFont="1" applyFill="1" applyBorder="1" applyAlignment="1">
      <alignment horizontal="left" vertical="center" wrapText="1"/>
    </xf>
    <xf numFmtId="0" fontId="82" fillId="2" borderId="1" xfId="0" applyFont="1" applyFill="1" applyBorder="1" applyAlignment="1">
      <alignment vertical="center" wrapText="1"/>
    </xf>
    <xf numFmtId="0" fontId="80" fillId="7" borderId="1" xfId="0" applyFont="1" applyFill="1" applyBorder="1" applyAlignment="1">
      <alignment horizontal="right" vertical="center" wrapText="1"/>
    </xf>
    <xf numFmtId="1" fontId="80" fillId="7" borderId="1" xfId="0" applyNumberFormat="1" applyFont="1" applyFill="1" applyBorder="1" applyAlignment="1">
      <alignment horizontal="right" vertical="center" wrapText="1"/>
    </xf>
    <xf numFmtId="0" fontId="80" fillId="0" borderId="1" xfId="0" applyFont="1" applyFill="1" applyBorder="1" applyAlignment="1">
      <alignment horizontal="right" vertical="center" wrapText="1"/>
    </xf>
    <xf numFmtId="0" fontId="80" fillId="0" borderId="1" xfId="0" applyFont="1" applyFill="1" applyBorder="1" applyAlignment="1">
      <alignment horizontal="left" vertical="center" wrapText="1"/>
    </xf>
    <xf numFmtId="1" fontId="80" fillId="0" borderId="1" xfId="0" applyNumberFormat="1" applyFont="1" applyFill="1" applyBorder="1" applyAlignment="1">
      <alignment horizontal="right" vertical="center" wrapText="1"/>
    </xf>
    <xf numFmtId="169" fontId="80" fillId="7" borderId="1" xfId="0" applyNumberFormat="1" applyFont="1" applyFill="1" applyBorder="1" applyAlignment="1">
      <alignment horizontal="center" vertical="center"/>
    </xf>
    <xf numFmtId="0" fontId="83" fillId="7" borderId="1" xfId="0" applyFont="1" applyFill="1" applyBorder="1" applyAlignment="1">
      <alignment horizontal="center" vertical="center" wrapText="1"/>
    </xf>
    <xf numFmtId="166" fontId="83" fillId="7" borderId="1" xfId="0" applyNumberFormat="1" applyFont="1" applyFill="1" applyBorder="1" applyAlignment="1">
      <alignment horizontal="center" vertical="center" wrapText="1"/>
    </xf>
    <xf numFmtId="0" fontId="82" fillId="13" borderId="1" xfId="0" applyFont="1" applyFill="1" applyBorder="1" applyAlignment="1">
      <alignment horizontal="center" vertical="center" shrinkToFit="1"/>
    </xf>
    <xf numFmtId="0" fontId="82" fillId="13" borderId="1" xfId="0" applyFont="1" applyFill="1" applyBorder="1" applyAlignment="1">
      <alignment vertical="center" wrapText="1"/>
    </xf>
    <xf numFmtId="0" fontId="82" fillId="13" borderId="1" xfId="0" applyFont="1" applyFill="1" applyBorder="1" applyAlignment="1">
      <alignment horizontal="left" vertical="center" shrinkToFit="1"/>
    </xf>
    <xf numFmtId="165" fontId="82" fillId="13" borderId="1" xfId="0" applyNumberFormat="1" applyFont="1" applyFill="1" applyBorder="1" applyAlignment="1">
      <alignment horizontal="center" vertical="center"/>
    </xf>
    <xf numFmtId="0" fontId="84" fillId="13" borderId="1" xfId="0" applyFont="1" applyFill="1" applyBorder="1" applyAlignment="1">
      <alignment horizontal="center" vertical="center" wrapText="1"/>
    </xf>
    <xf numFmtId="166" fontId="84" fillId="13" borderId="1" xfId="0" applyNumberFormat="1" applyFont="1" applyFill="1" applyBorder="1" applyAlignment="1">
      <alignment horizontal="center" vertical="center" wrapText="1"/>
    </xf>
    <xf numFmtId="0" fontId="85" fillId="13" borderId="1" xfId="0" applyFont="1" applyFill="1" applyBorder="1" applyAlignment="1">
      <alignment vertical="center" wrapText="1"/>
    </xf>
    <xf numFmtId="0" fontId="82" fillId="2" borderId="1" xfId="0" applyFont="1" applyFill="1" applyBorder="1" applyAlignment="1">
      <alignment horizontal="center" vertical="center" shrinkToFit="1"/>
    </xf>
    <xf numFmtId="0" fontId="82" fillId="2" borderId="1" xfId="0" applyFont="1" applyFill="1" applyBorder="1" applyAlignment="1">
      <alignment horizontal="left" vertical="center" shrinkToFit="1"/>
    </xf>
    <xf numFmtId="165" fontId="82" fillId="2" borderId="1" xfId="0" applyNumberFormat="1" applyFont="1" applyFill="1" applyBorder="1" applyAlignment="1">
      <alignment horizontal="center" vertical="center"/>
    </xf>
    <xf numFmtId="0" fontId="84" fillId="2" borderId="1" xfId="0" applyFont="1" applyFill="1" applyBorder="1" applyAlignment="1">
      <alignment horizontal="left" vertical="center" wrapText="1"/>
    </xf>
    <xf numFmtId="166" fontId="84" fillId="2" borderId="1" xfId="0" applyNumberFormat="1" applyFont="1" applyFill="1" applyBorder="1" applyAlignment="1">
      <alignment horizontal="left" vertical="center" wrapText="1"/>
    </xf>
    <xf numFmtId="0" fontId="85" fillId="2" borderId="1" xfId="0" applyFont="1" applyFill="1" applyBorder="1" applyAlignment="1">
      <alignment vertical="center" wrapText="1"/>
    </xf>
    <xf numFmtId="0" fontId="86" fillId="2" borderId="1" xfId="0" applyFont="1" applyFill="1" applyBorder="1" applyAlignment="1">
      <alignment horizontal="center" vertical="center" shrinkToFit="1"/>
    </xf>
    <xf numFmtId="0" fontId="86" fillId="2" borderId="6" xfId="0" applyFont="1" applyFill="1" applyBorder="1" applyAlignment="1">
      <alignment horizontal="left" vertical="center" wrapText="1"/>
    </xf>
    <xf numFmtId="0" fontId="86" fillId="2" borderId="1" xfId="0" applyFont="1" applyFill="1" applyBorder="1" applyAlignment="1">
      <alignment horizontal="left" vertical="center" wrapText="1" shrinkToFit="1"/>
    </xf>
    <xf numFmtId="165" fontId="86" fillId="2" borderId="1" xfId="0" applyNumberFormat="1" applyFont="1" applyFill="1" applyBorder="1" applyAlignment="1">
      <alignment horizontal="center" vertical="center"/>
    </xf>
    <xf numFmtId="169" fontId="87" fillId="0" borderId="1" xfId="0" applyNumberFormat="1" applyFont="1" applyFill="1" applyBorder="1" applyAlignment="1">
      <alignment horizontal="center" vertical="center"/>
    </xf>
    <xf numFmtId="165" fontId="86" fillId="0" borderId="1" xfId="0" applyNumberFormat="1" applyFont="1" applyFill="1" applyBorder="1" applyAlignment="1">
      <alignment horizontal="center" vertical="center" wrapText="1"/>
    </xf>
    <xf numFmtId="0" fontId="86" fillId="0" borderId="1" xfId="0" applyFont="1" applyFill="1" applyBorder="1" applyAlignment="1">
      <alignment vertical="center" wrapText="1"/>
    </xf>
    <xf numFmtId="0" fontId="87" fillId="2" borderId="6" xfId="0" applyFont="1" applyFill="1" applyBorder="1" applyAlignment="1">
      <alignment horizontal="left" vertical="center" wrapText="1"/>
    </xf>
    <xf numFmtId="169" fontId="87" fillId="2" borderId="1" xfId="0" applyNumberFormat="1" applyFont="1" applyFill="1" applyBorder="1" applyAlignment="1">
      <alignment horizontal="center" vertical="center"/>
    </xf>
    <xf numFmtId="166" fontId="86" fillId="2" borderId="1" xfId="0" applyNumberFormat="1" applyFont="1" applyFill="1" applyBorder="1" applyAlignment="1">
      <alignment horizontal="center" vertical="center" wrapText="1"/>
    </xf>
    <xf numFmtId="165" fontId="86" fillId="2" borderId="1" xfId="0" applyNumberFormat="1" applyFont="1" applyFill="1" applyBorder="1" applyAlignment="1">
      <alignment horizontal="center" vertical="center" wrapText="1"/>
    </xf>
    <xf numFmtId="0" fontId="86" fillId="2" borderId="1" xfId="0" applyFont="1" applyFill="1" applyBorder="1" applyAlignment="1">
      <alignment vertical="center" wrapText="1"/>
    </xf>
    <xf numFmtId="169" fontId="88" fillId="2" borderId="1" xfId="0" applyNumberFormat="1" applyFont="1" applyFill="1" applyBorder="1" applyAlignment="1">
      <alignment horizontal="center" vertical="center" wrapText="1"/>
    </xf>
    <xf numFmtId="0" fontId="86" fillId="2" borderId="1" xfId="0" applyFont="1" applyFill="1" applyBorder="1" applyAlignment="1">
      <alignment horizontal="center" vertical="center" wrapText="1"/>
    </xf>
    <xf numFmtId="165" fontId="82" fillId="2" borderId="1" xfId="0" applyNumberFormat="1" applyFont="1" applyFill="1" applyBorder="1" applyAlignment="1">
      <alignment horizontal="right" vertical="center"/>
    </xf>
    <xf numFmtId="0" fontId="84" fillId="2" borderId="1" xfId="0" applyFont="1" applyFill="1" applyBorder="1" applyAlignment="1">
      <alignment horizontal="center" vertical="center" wrapText="1"/>
    </xf>
    <xf numFmtId="166" fontId="84" fillId="2" borderId="1" xfId="0" applyNumberFormat="1" applyFont="1" applyFill="1" applyBorder="1" applyAlignment="1">
      <alignment horizontal="center" vertical="center" wrapText="1"/>
    </xf>
    <xf numFmtId="0" fontId="86" fillId="0" borderId="1" xfId="0" applyFont="1" applyFill="1" applyBorder="1" applyAlignment="1">
      <alignment horizontal="center" vertical="center" wrapText="1"/>
    </xf>
    <xf numFmtId="169" fontId="86" fillId="2" borderId="1" xfId="0" applyNumberFormat="1" applyFont="1" applyFill="1" applyBorder="1" applyAlignment="1">
      <alignment horizontal="center" vertical="center" wrapText="1"/>
    </xf>
    <xf numFmtId="169" fontId="86" fillId="0" borderId="1" xfId="0" applyNumberFormat="1" applyFont="1" applyFill="1" applyBorder="1" applyAlignment="1">
      <alignment horizontal="center" vertical="center" wrapText="1"/>
    </xf>
    <xf numFmtId="0" fontId="86" fillId="8" borderId="1" xfId="0" applyFont="1" applyFill="1" applyBorder="1" applyAlignment="1">
      <alignment horizontal="center" vertical="center" shrinkToFit="1"/>
    </xf>
    <xf numFmtId="0" fontId="86" fillId="8" borderId="1" xfId="0" applyFont="1" applyFill="1" applyBorder="1" applyAlignment="1">
      <alignment vertical="center" wrapText="1"/>
    </xf>
    <xf numFmtId="0" fontId="88" fillId="2" borderId="6" xfId="0" applyFont="1" applyFill="1" applyBorder="1" applyAlignment="1">
      <alignment horizontal="left" vertical="center" wrapText="1"/>
    </xf>
    <xf numFmtId="165" fontId="86" fillId="8" borderId="1" xfId="0" applyNumberFormat="1" applyFont="1" applyFill="1" applyBorder="1" applyAlignment="1">
      <alignment horizontal="center" vertical="center"/>
    </xf>
    <xf numFmtId="0" fontId="86" fillId="8" borderId="1" xfId="0" applyFont="1" applyFill="1" applyBorder="1" applyAlignment="1">
      <alignment horizontal="center" vertical="center" wrapText="1"/>
    </xf>
    <xf numFmtId="166" fontId="86" fillId="8" borderId="1" xfId="0" applyNumberFormat="1" applyFont="1" applyFill="1" applyBorder="1" applyAlignment="1">
      <alignment horizontal="center" vertical="center" wrapText="1"/>
    </xf>
    <xf numFmtId="165" fontId="86" fillId="8" borderId="1" xfId="0" applyNumberFormat="1" applyFont="1" applyFill="1" applyBorder="1" applyAlignment="1">
      <alignment horizontal="center" vertical="center" wrapText="1"/>
    </xf>
    <xf numFmtId="2" fontId="86" fillId="2" borderId="1" xfId="0" applyNumberFormat="1" applyFont="1" applyFill="1" applyBorder="1" applyAlignment="1">
      <alignment horizontal="center" vertical="center"/>
    </xf>
    <xf numFmtId="0" fontId="86" fillId="0" borderId="1" xfId="0" applyFont="1" applyFill="1" applyBorder="1" applyAlignment="1">
      <alignment horizontal="left" vertical="center" shrinkToFit="1"/>
    </xf>
    <xf numFmtId="165" fontId="86" fillId="2" borderId="1" xfId="0" applyNumberFormat="1" applyFont="1" applyFill="1" applyBorder="1" applyAlignment="1">
      <alignment horizontal="right" vertical="center"/>
    </xf>
    <xf numFmtId="0" fontId="86" fillId="2" borderId="1" xfId="0" applyFont="1" applyFill="1" applyBorder="1" applyAlignment="1">
      <alignment horizontal="left" vertical="center" wrapText="1"/>
    </xf>
    <xf numFmtId="166" fontId="86" fillId="2" borderId="1" xfId="0" applyNumberFormat="1" applyFont="1" applyFill="1" applyBorder="1" applyAlignment="1">
      <alignment horizontal="left" vertical="center" wrapText="1"/>
    </xf>
    <xf numFmtId="166" fontId="86" fillId="2" borderId="1" xfId="0" applyNumberFormat="1" applyFont="1" applyFill="1" applyBorder="1" applyAlignment="1">
      <alignment horizontal="right" vertical="center" wrapText="1"/>
    </xf>
    <xf numFmtId="0" fontId="80" fillId="2" borderId="1" xfId="0" applyFont="1" applyFill="1" applyBorder="1" applyAlignment="1">
      <alignment horizontal="center" vertical="center" shrinkToFit="1"/>
    </xf>
    <xf numFmtId="0" fontId="80" fillId="2" borderId="1" xfId="0" applyFont="1" applyFill="1" applyBorder="1" applyAlignment="1">
      <alignment vertical="center" wrapText="1"/>
    </xf>
    <xf numFmtId="0" fontId="80" fillId="2" borderId="1" xfId="0" applyFont="1" applyFill="1" applyBorder="1" applyAlignment="1">
      <alignment horizontal="left" vertical="center" shrinkToFit="1"/>
    </xf>
    <xf numFmtId="165" fontId="80" fillId="2" borderId="1" xfId="0" applyNumberFormat="1" applyFont="1" applyFill="1" applyBorder="1" applyAlignment="1">
      <alignment horizontal="center" vertical="center"/>
    </xf>
    <xf numFmtId="0" fontId="83" fillId="2" borderId="1" xfId="0" applyFont="1" applyFill="1" applyBorder="1" applyAlignment="1">
      <alignment horizontal="center" vertical="center" wrapText="1"/>
    </xf>
    <xf numFmtId="166" fontId="83" fillId="2" borderId="1" xfId="0" applyNumberFormat="1" applyFont="1" applyFill="1" applyBorder="1" applyAlignment="1">
      <alignment horizontal="center" vertical="center" wrapText="1"/>
    </xf>
    <xf numFmtId="166" fontId="80" fillId="2" borderId="1" xfId="0" applyNumberFormat="1" applyFont="1" applyFill="1" applyBorder="1" applyAlignment="1">
      <alignment horizontal="center" vertical="center" wrapText="1"/>
    </xf>
    <xf numFmtId="170" fontId="7" fillId="2" borderId="1" xfId="0" applyNumberFormat="1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center" vertical="center" wrapText="1" shrinkToFit="1"/>
    </xf>
    <xf numFmtId="170" fontId="7" fillId="0" borderId="1" xfId="0" applyNumberFormat="1" applyFont="1" applyFill="1" applyBorder="1" applyAlignment="1">
      <alignment horizontal="center" vertical="center" wrapText="1"/>
    </xf>
    <xf numFmtId="170" fontId="7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66" fontId="7" fillId="0" borderId="1" xfId="0" applyNumberFormat="1" applyFont="1" applyFill="1" applyBorder="1" applyAlignment="1">
      <alignment horizontal="left" vertical="center" wrapText="1"/>
    </xf>
    <xf numFmtId="165" fontId="3" fillId="9" borderId="1" xfId="0" applyNumberFormat="1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center" vertical="center" shrinkToFit="1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center" vertical="center"/>
    </xf>
    <xf numFmtId="0" fontId="31" fillId="0" borderId="0" xfId="0" applyFont="1" applyBorder="1" applyAlignment="1">
      <alignment horizontal="right" vertical="center"/>
    </xf>
    <xf numFmtId="0" fontId="37" fillId="0" borderId="3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45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0" fillId="2" borderId="3" xfId="0" applyFont="1" applyFill="1" applyBorder="1" applyAlignment="1">
      <alignment horizontal="left"/>
    </xf>
    <xf numFmtId="2" fontId="73" fillId="10" borderId="0" xfId="23" applyNumberFormat="1" applyFont="1" applyFill="1" applyAlignment="1">
      <alignment horizontal="center" vertical="center" wrapText="1"/>
    </xf>
    <xf numFmtId="0" fontId="67" fillId="0" borderId="6" xfId="9" applyFont="1" applyBorder="1" applyAlignment="1">
      <alignment horizontal="center" vertical="center"/>
    </xf>
    <xf numFmtId="0" fontId="67" fillId="0" borderId="7" xfId="9" applyFont="1" applyBorder="1" applyAlignment="1">
      <alignment horizontal="center" vertical="center"/>
    </xf>
    <xf numFmtId="1" fontId="67" fillId="10" borderId="6" xfId="23" applyNumberFormat="1" applyFont="1" applyFill="1" applyBorder="1" applyAlignment="1">
      <alignment horizontal="center" vertical="center"/>
    </xf>
    <xf numFmtId="1" fontId="67" fillId="10" borderId="7" xfId="23" applyNumberFormat="1" applyFont="1" applyFill="1" applyBorder="1" applyAlignment="1">
      <alignment horizontal="center" vertical="center"/>
    </xf>
    <xf numFmtId="1" fontId="67" fillId="0" borderId="6" xfId="23" applyNumberFormat="1" applyFont="1" applyFill="1" applyBorder="1" applyAlignment="1">
      <alignment horizontal="center" vertical="center" wrapText="1"/>
    </xf>
    <xf numFmtId="1" fontId="67" fillId="0" borderId="7" xfId="23" applyNumberFormat="1" applyFont="1" applyFill="1" applyBorder="1" applyAlignment="1">
      <alignment horizontal="center" vertical="center" wrapText="1"/>
    </xf>
  </cellXfs>
  <cellStyles count="24">
    <cellStyle name="_ET_STYLE_NoName_00_" xfId="5"/>
    <cellStyle name="_ET_STYLE_NoName_00_ 10" xfId="3"/>
    <cellStyle name="常规" xfId="0" builtinId="0"/>
    <cellStyle name="常规 12 3" xfId="7"/>
    <cellStyle name="常规 12_Sheet7" xfId="8"/>
    <cellStyle name="常规 14" xfId="9"/>
    <cellStyle name="常规 18" xfId="10"/>
    <cellStyle name="常规 19" xfId="11"/>
    <cellStyle name="常规 2" xfId="2"/>
    <cellStyle name="常规 2 2" xfId="6"/>
    <cellStyle name="常规 2 4" xfId="4"/>
    <cellStyle name="常规 20" xfId="12"/>
    <cellStyle name="常规 24" xfId="13"/>
    <cellStyle name="常规 25" xfId="14"/>
    <cellStyle name="常规 26" xfId="15"/>
    <cellStyle name="常规 27" xfId="16"/>
    <cellStyle name="常规 28" xfId="17"/>
    <cellStyle name="常规 3 2" xfId="18"/>
    <cellStyle name="常规 4" xfId="19"/>
    <cellStyle name="常规 6" xfId="20"/>
    <cellStyle name="常规 8" xfId="21"/>
    <cellStyle name="常规_Sheet1" xfId="23"/>
    <cellStyle name="样式 1" xfId="1"/>
    <cellStyle name="样式 1 13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zoomScale="90" zoomScaleNormal="90" workbookViewId="0">
      <selection activeCell="E7" sqref="E7"/>
    </sheetView>
  </sheetViews>
  <sheetFormatPr defaultColWidth="8.75" defaultRowHeight="14.25"/>
  <cols>
    <col min="1" max="1" width="12.875" customWidth="1"/>
    <col min="2" max="2" width="40.125" customWidth="1"/>
    <col min="3" max="3" width="27.625" customWidth="1"/>
    <col min="4" max="4" width="22.25" customWidth="1"/>
    <col min="5" max="5" width="27.75" style="50" customWidth="1"/>
    <col min="6" max="6" width="26.625" customWidth="1"/>
    <col min="7" max="7" width="11.125" customWidth="1"/>
    <col min="8" max="8" width="11" customWidth="1"/>
    <col min="259" max="259" width="14.5" customWidth="1"/>
    <col min="260" max="260" width="50.625" customWidth="1"/>
    <col min="261" max="261" width="44" customWidth="1"/>
    <col min="262" max="262" width="42.125" customWidth="1"/>
    <col min="515" max="515" width="14.5" customWidth="1"/>
    <col min="516" max="516" width="50.625" customWidth="1"/>
    <col min="517" max="517" width="44" customWidth="1"/>
    <col min="518" max="518" width="42.125" customWidth="1"/>
    <col min="771" max="771" width="14.5" customWidth="1"/>
    <col min="772" max="772" width="50.625" customWidth="1"/>
    <col min="773" max="773" width="44" customWidth="1"/>
    <col min="774" max="774" width="42.125" customWidth="1"/>
    <col min="1027" max="1027" width="14.5" customWidth="1"/>
    <col min="1028" max="1028" width="50.625" customWidth="1"/>
    <col min="1029" max="1029" width="44" customWidth="1"/>
    <col min="1030" max="1030" width="42.125" customWidth="1"/>
    <col min="1283" max="1283" width="14.5" customWidth="1"/>
    <col min="1284" max="1284" width="50.625" customWidth="1"/>
    <col min="1285" max="1285" width="44" customWidth="1"/>
    <col min="1286" max="1286" width="42.125" customWidth="1"/>
    <col min="1539" max="1539" width="14.5" customWidth="1"/>
    <col min="1540" max="1540" width="50.625" customWidth="1"/>
    <col min="1541" max="1541" width="44" customWidth="1"/>
    <col min="1542" max="1542" width="42.125" customWidth="1"/>
    <col min="1795" max="1795" width="14.5" customWidth="1"/>
    <col min="1796" max="1796" width="50.625" customWidth="1"/>
    <col min="1797" max="1797" width="44" customWidth="1"/>
    <col min="1798" max="1798" width="42.125" customWidth="1"/>
    <col min="2051" max="2051" width="14.5" customWidth="1"/>
    <col min="2052" max="2052" width="50.625" customWidth="1"/>
    <col min="2053" max="2053" width="44" customWidth="1"/>
    <col min="2054" max="2054" width="42.125" customWidth="1"/>
    <col min="2307" max="2307" width="14.5" customWidth="1"/>
    <col min="2308" max="2308" width="50.625" customWidth="1"/>
    <col min="2309" max="2309" width="44" customWidth="1"/>
    <col min="2310" max="2310" width="42.125" customWidth="1"/>
    <col min="2563" max="2563" width="14.5" customWidth="1"/>
    <col min="2564" max="2564" width="50.625" customWidth="1"/>
    <col min="2565" max="2565" width="44" customWidth="1"/>
    <col min="2566" max="2566" width="42.125" customWidth="1"/>
    <col min="2819" max="2819" width="14.5" customWidth="1"/>
    <col min="2820" max="2820" width="50.625" customWidth="1"/>
    <col min="2821" max="2821" width="44" customWidth="1"/>
    <col min="2822" max="2822" width="42.125" customWidth="1"/>
    <col min="3075" max="3075" width="14.5" customWidth="1"/>
    <col min="3076" max="3076" width="50.625" customWidth="1"/>
    <col min="3077" max="3077" width="44" customWidth="1"/>
    <col min="3078" max="3078" width="42.125" customWidth="1"/>
    <col min="3331" max="3331" width="14.5" customWidth="1"/>
    <col min="3332" max="3332" width="50.625" customWidth="1"/>
    <col min="3333" max="3333" width="44" customWidth="1"/>
    <col min="3334" max="3334" width="42.125" customWidth="1"/>
    <col min="3587" max="3587" width="14.5" customWidth="1"/>
    <col min="3588" max="3588" width="50.625" customWidth="1"/>
    <col min="3589" max="3589" width="44" customWidth="1"/>
    <col min="3590" max="3590" width="42.125" customWidth="1"/>
    <col min="3843" max="3843" width="14.5" customWidth="1"/>
    <col min="3844" max="3844" width="50.625" customWidth="1"/>
    <col min="3845" max="3845" width="44" customWidth="1"/>
    <col min="3846" max="3846" width="42.125" customWidth="1"/>
    <col min="4099" max="4099" width="14.5" customWidth="1"/>
    <col min="4100" max="4100" width="50.625" customWidth="1"/>
    <col min="4101" max="4101" width="44" customWidth="1"/>
    <col min="4102" max="4102" width="42.125" customWidth="1"/>
    <col min="4355" max="4355" width="14.5" customWidth="1"/>
    <col min="4356" max="4356" width="50.625" customWidth="1"/>
    <col min="4357" max="4357" width="44" customWidth="1"/>
    <col min="4358" max="4358" width="42.125" customWidth="1"/>
    <col min="4611" max="4611" width="14.5" customWidth="1"/>
    <col min="4612" max="4612" width="50.625" customWidth="1"/>
    <col min="4613" max="4613" width="44" customWidth="1"/>
    <col min="4614" max="4614" width="42.125" customWidth="1"/>
    <col min="4867" max="4867" width="14.5" customWidth="1"/>
    <col min="4868" max="4868" width="50.625" customWidth="1"/>
    <col min="4869" max="4869" width="44" customWidth="1"/>
    <col min="4870" max="4870" width="42.125" customWidth="1"/>
    <col min="5123" max="5123" width="14.5" customWidth="1"/>
    <col min="5124" max="5124" width="50.625" customWidth="1"/>
    <col min="5125" max="5125" width="44" customWidth="1"/>
    <col min="5126" max="5126" width="42.125" customWidth="1"/>
    <col min="5379" max="5379" width="14.5" customWidth="1"/>
    <col min="5380" max="5380" width="50.625" customWidth="1"/>
    <col min="5381" max="5381" width="44" customWidth="1"/>
    <col min="5382" max="5382" width="42.125" customWidth="1"/>
    <col min="5635" max="5635" width="14.5" customWidth="1"/>
    <col min="5636" max="5636" width="50.625" customWidth="1"/>
    <col min="5637" max="5637" width="44" customWidth="1"/>
    <col min="5638" max="5638" width="42.125" customWidth="1"/>
    <col min="5891" max="5891" width="14.5" customWidth="1"/>
    <col min="5892" max="5892" width="50.625" customWidth="1"/>
    <col min="5893" max="5893" width="44" customWidth="1"/>
    <col min="5894" max="5894" width="42.125" customWidth="1"/>
    <col min="6147" max="6147" width="14.5" customWidth="1"/>
    <col min="6148" max="6148" width="50.625" customWidth="1"/>
    <col min="6149" max="6149" width="44" customWidth="1"/>
    <col min="6150" max="6150" width="42.125" customWidth="1"/>
    <col min="6403" max="6403" width="14.5" customWidth="1"/>
    <col min="6404" max="6404" width="50.625" customWidth="1"/>
    <col min="6405" max="6405" width="44" customWidth="1"/>
    <col min="6406" max="6406" width="42.125" customWidth="1"/>
    <col min="6659" max="6659" width="14.5" customWidth="1"/>
    <col min="6660" max="6660" width="50.625" customWidth="1"/>
    <col min="6661" max="6661" width="44" customWidth="1"/>
    <col min="6662" max="6662" width="42.125" customWidth="1"/>
    <col min="6915" max="6915" width="14.5" customWidth="1"/>
    <col min="6916" max="6916" width="50.625" customWidth="1"/>
    <col min="6917" max="6917" width="44" customWidth="1"/>
    <col min="6918" max="6918" width="42.125" customWidth="1"/>
    <col min="7171" max="7171" width="14.5" customWidth="1"/>
    <col min="7172" max="7172" width="50.625" customWidth="1"/>
    <col min="7173" max="7173" width="44" customWidth="1"/>
    <col min="7174" max="7174" width="42.125" customWidth="1"/>
    <col min="7427" max="7427" width="14.5" customWidth="1"/>
    <col min="7428" max="7428" width="50.625" customWidth="1"/>
    <col min="7429" max="7429" width="44" customWidth="1"/>
    <col min="7430" max="7430" width="42.125" customWidth="1"/>
    <col min="7683" max="7683" width="14.5" customWidth="1"/>
    <col min="7684" max="7684" width="50.625" customWidth="1"/>
    <col min="7685" max="7685" width="44" customWidth="1"/>
    <col min="7686" max="7686" width="42.125" customWidth="1"/>
    <col min="7939" max="7939" width="14.5" customWidth="1"/>
    <col min="7940" max="7940" width="50.625" customWidth="1"/>
    <col min="7941" max="7941" width="44" customWidth="1"/>
    <col min="7942" max="7942" width="42.125" customWidth="1"/>
    <col min="8195" max="8195" width="14.5" customWidth="1"/>
    <col min="8196" max="8196" width="50.625" customWidth="1"/>
    <col min="8197" max="8197" width="44" customWidth="1"/>
    <col min="8198" max="8198" width="42.125" customWidth="1"/>
    <col min="8451" max="8451" width="14.5" customWidth="1"/>
    <col min="8452" max="8452" width="50.625" customWidth="1"/>
    <col min="8453" max="8453" width="44" customWidth="1"/>
    <col min="8454" max="8454" width="42.125" customWidth="1"/>
    <col min="8707" max="8707" width="14.5" customWidth="1"/>
    <col min="8708" max="8708" width="50.625" customWidth="1"/>
    <col min="8709" max="8709" width="44" customWidth="1"/>
    <col min="8710" max="8710" width="42.125" customWidth="1"/>
    <col min="8963" max="8963" width="14.5" customWidth="1"/>
    <col min="8964" max="8964" width="50.625" customWidth="1"/>
    <col min="8965" max="8965" width="44" customWidth="1"/>
    <col min="8966" max="8966" width="42.125" customWidth="1"/>
    <col min="9219" max="9219" width="14.5" customWidth="1"/>
    <col min="9220" max="9220" width="50.625" customWidth="1"/>
    <col min="9221" max="9221" width="44" customWidth="1"/>
    <col min="9222" max="9222" width="42.125" customWidth="1"/>
    <col min="9475" max="9475" width="14.5" customWidth="1"/>
    <col min="9476" max="9476" width="50.625" customWidth="1"/>
    <col min="9477" max="9477" width="44" customWidth="1"/>
    <col min="9478" max="9478" width="42.125" customWidth="1"/>
    <col min="9731" max="9731" width="14.5" customWidth="1"/>
    <col min="9732" max="9732" width="50.625" customWidth="1"/>
    <col min="9733" max="9733" width="44" customWidth="1"/>
    <col min="9734" max="9734" width="42.125" customWidth="1"/>
    <col min="9987" max="9987" width="14.5" customWidth="1"/>
    <col min="9988" max="9988" width="50.625" customWidth="1"/>
    <col min="9989" max="9989" width="44" customWidth="1"/>
    <col min="9990" max="9990" width="42.125" customWidth="1"/>
    <col min="10243" max="10243" width="14.5" customWidth="1"/>
    <col min="10244" max="10244" width="50.625" customWidth="1"/>
    <col min="10245" max="10245" width="44" customWidth="1"/>
    <col min="10246" max="10246" width="42.125" customWidth="1"/>
    <col min="10499" max="10499" width="14.5" customWidth="1"/>
    <col min="10500" max="10500" width="50.625" customWidth="1"/>
    <col min="10501" max="10501" width="44" customWidth="1"/>
    <col min="10502" max="10502" width="42.125" customWidth="1"/>
    <col min="10755" max="10755" width="14.5" customWidth="1"/>
    <col min="10756" max="10756" width="50.625" customWidth="1"/>
    <col min="10757" max="10757" width="44" customWidth="1"/>
    <col min="10758" max="10758" width="42.125" customWidth="1"/>
    <col min="11011" max="11011" width="14.5" customWidth="1"/>
    <col min="11012" max="11012" width="50.625" customWidth="1"/>
    <col min="11013" max="11013" width="44" customWidth="1"/>
    <col min="11014" max="11014" width="42.125" customWidth="1"/>
    <col min="11267" max="11267" width="14.5" customWidth="1"/>
    <col min="11268" max="11268" width="50.625" customWidth="1"/>
    <col min="11269" max="11269" width="44" customWidth="1"/>
    <col min="11270" max="11270" width="42.125" customWidth="1"/>
    <col min="11523" max="11523" width="14.5" customWidth="1"/>
    <col min="11524" max="11524" width="50.625" customWidth="1"/>
    <col min="11525" max="11525" width="44" customWidth="1"/>
    <col min="11526" max="11526" width="42.125" customWidth="1"/>
    <col min="11779" max="11779" width="14.5" customWidth="1"/>
    <col min="11780" max="11780" width="50.625" customWidth="1"/>
    <col min="11781" max="11781" width="44" customWidth="1"/>
    <col min="11782" max="11782" width="42.125" customWidth="1"/>
    <col min="12035" max="12035" width="14.5" customWidth="1"/>
    <col min="12036" max="12036" width="50.625" customWidth="1"/>
    <col min="12037" max="12037" width="44" customWidth="1"/>
    <col min="12038" max="12038" width="42.125" customWidth="1"/>
    <col min="12291" max="12291" width="14.5" customWidth="1"/>
    <col min="12292" max="12292" width="50.625" customWidth="1"/>
    <col min="12293" max="12293" width="44" customWidth="1"/>
    <col min="12294" max="12294" width="42.125" customWidth="1"/>
    <col min="12547" max="12547" width="14.5" customWidth="1"/>
    <col min="12548" max="12548" width="50.625" customWidth="1"/>
    <col min="12549" max="12549" width="44" customWidth="1"/>
    <col min="12550" max="12550" width="42.125" customWidth="1"/>
    <col min="12803" max="12803" width="14.5" customWidth="1"/>
    <col min="12804" max="12804" width="50.625" customWidth="1"/>
    <col min="12805" max="12805" width="44" customWidth="1"/>
    <col min="12806" max="12806" width="42.125" customWidth="1"/>
    <col min="13059" max="13059" width="14.5" customWidth="1"/>
    <col min="13060" max="13060" width="50.625" customWidth="1"/>
    <col min="13061" max="13061" width="44" customWidth="1"/>
    <col min="13062" max="13062" width="42.125" customWidth="1"/>
    <col min="13315" max="13315" width="14.5" customWidth="1"/>
    <col min="13316" max="13316" width="50.625" customWidth="1"/>
    <col min="13317" max="13317" width="44" customWidth="1"/>
    <col min="13318" max="13318" width="42.125" customWidth="1"/>
    <col min="13571" max="13571" width="14.5" customWidth="1"/>
    <col min="13572" max="13572" width="50.625" customWidth="1"/>
    <col min="13573" max="13573" width="44" customWidth="1"/>
    <col min="13574" max="13574" width="42.125" customWidth="1"/>
    <col min="13827" max="13827" width="14.5" customWidth="1"/>
    <col min="13828" max="13828" width="50.625" customWidth="1"/>
    <col min="13829" max="13829" width="44" customWidth="1"/>
    <col min="13830" max="13830" width="42.125" customWidth="1"/>
    <col min="14083" max="14083" width="14.5" customWidth="1"/>
    <col min="14084" max="14084" width="50.625" customWidth="1"/>
    <col min="14085" max="14085" width="44" customWidth="1"/>
    <col min="14086" max="14086" width="42.125" customWidth="1"/>
    <col min="14339" max="14339" width="14.5" customWidth="1"/>
    <col min="14340" max="14340" width="50.625" customWidth="1"/>
    <col min="14341" max="14341" width="44" customWidth="1"/>
    <col min="14342" max="14342" width="42.125" customWidth="1"/>
    <col min="14595" max="14595" width="14.5" customWidth="1"/>
    <col min="14596" max="14596" width="50.625" customWidth="1"/>
    <col min="14597" max="14597" width="44" customWidth="1"/>
    <col min="14598" max="14598" width="42.125" customWidth="1"/>
    <col min="14851" max="14851" width="14.5" customWidth="1"/>
    <col min="14852" max="14852" width="50.625" customWidth="1"/>
    <col min="14853" max="14853" width="44" customWidth="1"/>
    <col min="14854" max="14854" width="42.125" customWidth="1"/>
    <col min="15107" max="15107" width="14.5" customWidth="1"/>
    <col min="15108" max="15108" width="50.625" customWidth="1"/>
    <col min="15109" max="15109" width="44" customWidth="1"/>
    <col min="15110" max="15110" width="42.125" customWidth="1"/>
    <col min="15363" max="15363" width="14.5" customWidth="1"/>
    <col min="15364" max="15364" width="50.625" customWidth="1"/>
    <col min="15365" max="15365" width="44" customWidth="1"/>
    <col min="15366" max="15366" width="42.125" customWidth="1"/>
    <col min="15619" max="15619" width="14.5" customWidth="1"/>
    <col min="15620" max="15620" width="50.625" customWidth="1"/>
    <col min="15621" max="15621" width="44" customWidth="1"/>
    <col min="15622" max="15622" width="42.125" customWidth="1"/>
    <col min="15875" max="15875" width="14.5" customWidth="1"/>
    <col min="15876" max="15876" width="50.625" customWidth="1"/>
    <col min="15877" max="15877" width="44" customWidth="1"/>
    <col min="15878" max="15878" width="42.125" customWidth="1"/>
    <col min="16131" max="16131" width="14.5" customWidth="1"/>
    <col min="16132" max="16132" width="50.625" customWidth="1"/>
    <col min="16133" max="16133" width="44" customWidth="1"/>
    <col min="16134" max="16134" width="42.125" customWidth="1"/>
  </cols>
  <sheetData>
    <row r="1" spans="1:11" ht="30" customHeight="1">
      <c r="A1" s="446" t="s">
        <v>8</v>
      </c>
      <c r="B1" s="446"/>
      <c r="C1" s="51"/>
      <c r="D1" s="51"/>
      <c r="E1" s="31"/>
    </row>
    <row r="2" spans="1:11" ht="40.5" customHeight="1">
      <c r="A2" s="447" t="s">
        <v>35</v>
      </c>
      <c r="B2" s="447"/>
      <c r="C2" s="447"/>
      <c r="D2" s="447"/>
      <c r="E2" s="447"/>
      <c r="F2" s="447"/>
    </row>
    <row r="3" spans="1:11" ht="23.45" customHeight="1">
      <c r="B3" s="448"/>
      <c r="C3" s="448"/>
      <c r="D3" s="448"/>
      <c r="E3" s="448"/>
    </row>
    <row r="4" spans="1:11" s="32" customFormat="1" ht="39.75" customHeight="1">
      <c r="A4" s="453" t="s">
        <v>9</v>
      </c>
      <c r="B4" s="453" t="s">
        <v>10</v>
      </c>
      <c r="C4" s="450" t="s">
        <v>110</v>
      </c>
      <c r="D4" s="451"/>
      <c r="E4" s="452"/>
      <c r="F4" s="455" t="s">
        <v>11</v>
      </c>
    </row>
    <row r="5" spans="1:11" s="44" customFormat="1" ht="42" customHeight="1">
      <c r="A5" s="454"/>
      <c r="B5" s="454"/>
      <c r="C5" s="52" t="s">
        <v>30</v>
      </c>
      <c r="D5" s="52" t="s">
        <v>29</v>
      </c>
      <c r="E5" s="53" t="s">
        <v>31</v>
      </c>
      <c r="F5" s="456"/>
    </row>
    <row r="6" spans="1:11" s="37" customFormat="1" ht="40.5" customHeight="1">
      <c r="A6" s="33"/>
      <c r="B6" s="34" t="s">
        <v>108</v>
      </c>
      <c r="C6" s="34"/>
      <c r="D6" s="34"/>
      <c r="E6" s="35"/>
      <c r="F6" s="36"/>
    </row>
    <row r="7" spans="1:11" s="37" customFormat="1" ht="40.5" customHeight="1">
      <c r="A7" s="33" t="s">
        <v>33</v>
      </c>
      <c r="B7" s="34" t="s">
        <v>107</v>
      </c>
      <c r="C7" s="34"/>
      <c r="D7" s="34"/>
      <c r="E7" s="35"/>
      <c r="F7" s="36"/>
    </row>
    <row r="8" spans="1:11" s="37" customFormat="1" ht="40.5" customHeight="1">
      <c r="A8" s="33" t="s">
        <v>34</v>
      </c>
      <c r="B8" s="34" t="s">
        <v>106</v>
      </c>
      <c r="C8" s="34"/>
      <c r="D8" s="34"/>
      <c r="E8" s="35"/>
      <c r="F8" s="36"/>
    </row>
    <row r="9" spans="1:11" s="42" customFormat="1" ht="37.5" customHeight="1">
      <c r="A9" s="39">
        <v>1</v>
      </c>
      <c r="B9" s="40" t="s">
        <v>12</v>
      </c>
      <c r="C9" s="40"/>
      <c r="D9" s="40"/>
      <c r="E9" s="41"/>
      <c r="F9" s="38"/>
      <c r="H9" s="37"/>
      <c r="I9" s="37"/>
      <c r="J9" s="37"/>
      <c r="K9" s="37"/>
    </row>
    <row r="10" spans="1:11" s="44" customFormat="1" ht="40.5" customHeight="1">
      <c r="A10" s="39">
        <v>2</v>
      </c>
      <c r="B10" s="43" t="s">
        <v>13</v>
      </c>
      <c r="C10" s="43"/>
      <c r="D10" s="43"/>
      <c r="E10" s="41"/>
      <c r="F10" s="38"/>
      <c r="H10" s="37"/>
      <c r="I10" s="37"/>
      <c r="J10" s="37"/>
      <c r="K10" s="37"/>
    </row>
    <row r="11" spans="1:11" s="44" customFormat="1" ht="35.450000000000003" customHeight="1">
      <c r="A11" s="39">
        <v>3</v>
      </c>
      <c r="B11" s="43" t="s">
        <v>14</v>
      </c>
      <c r="C11" s="43"/>
      <c r="D11" s="43"/>
      <c r="E11" s="41"/>
      <c r="F11" s="38"/>
      <c r="H11" s="37"/>
      <c r="I11" s="37"/>
      <c r="J11" s="37"/>
      <c r="K11" s="37"/>
    </row>
    <row r="12" spans="1:11" s="44" customFormat="1" ht="31.9" customHeight="1">
      <c r="A12" s="39">
        <v>4</v>
      </c>
      <c r="B12" s="43" t="s">
        <v>15</v>
      </c>
      <c r="C12" s="43"/>
      <c r="D12" s="43"/>
      <c r="E12" s="41"/>
      <c r="F12" s="45"/>
      <c r="H12" s="37"/>
      <c r="I12" s="37"/>
      <c r="J12" s="37"/>
      <c r="K12" s="37"/>
    </row>
    <row r="13" spans="1:11" s="44" customFormat="1" ht="34.15" customHeight="1">
      <c r="A13" s="39">
        <v>5</v>
      </c>
      <c r="B13" s="43" t="s">
        <v>16</v>
      </c>
      <c r="C13" s="43"/>
      <c r="D13" s="43"/>
      <c r="E13" s="41"/>
      <c r="F13" s="46"/>
      <c r="H13" s="37"/>
      <c r="I13" s="37"/>
      <c r="J13" s="37"/>
      <c r="K13" s="37"/>
    </row>
    <row r="14" spans="1:11" s="44" customFormat="1" ht="30" customHeight="1">
      <c r="A14" s="39">
        <v>6</v>
      </c>
      <c r="B14" s="43" t="s">
        <v>17</v>
      </c>
      <c r="C14" s="43"/>
      <c r="D14" s="43"/>
      <c r="E14" s="41"/>
      <c r="F14" s="46"/>
      <c r="H14" s="37"/>
      <c r="I14" s="37"/>
      <c r="J14" s="37"/>
      <c r="K14" s="37"/>
    </row>
    <row r="15" spans="1:11" s="44" customFormat="1" ht="34.9" customHeight="1">
      <c r="A15" s="39">
        <v>7</v>
      </c>
      <c r="B15" s="43" t="s">
        <v>18</v>
      </c>
      <c r="C15" s="43"/>
      <c r="D15" s="43"/>
      <c r="E15" s="41"/>
      <c r="F15" s="46"/>
      <c r="H15" s="37"/>
      <c r="I15" s="37"/>
      <c r="J15" s="37"/>
      <c r="K15" s="37"/>
    </row>
    <row r="16" spans="1:11" s="44" customFormat="1" ht="34.15" customHeight="1">
      <c r="A16" s="39">
        <v>8</v>
      </c>
      <c r="B16" s="43" t="s">
        <v>19</v>
      </c>
      <c r="C16" s="43"/>
      <c r="D16" s="43"/>
      <c r="E16" s="41"/>
      <c r="F16" s="46"/>
    </row>
    <row r="17" spans="1:12" s="44" customFormat="1" ht="30" customHeight="1">
      <c r="A17" s="39">
        <v>9</v>
      </c>
      <c r="B17" s="43" t="s">
        <v>20</v>
      </c>
      <c r="C17" s="43"/>
      <c r="D17" s="43"/>
      <c r="E17" s="41"/>
      <c r="F17" s="46"/>
    </row>
    <row r="18" spans="1:12" s="44" customFormat="1" ht="30" customHeight="1">
      <c r="A18" s="39">
        <v>10</v>
      </c>
      <c r="B18" s="43" t="s">
        <v>21</v>
      </c>
      <c r="C18" s="43"/>
      <c r="D18" s="43"/>
      <c r="E18" s="41"/>
      <c r="F18" s="46"/>
    </row>
    <row r="19" spans="1:12" s="42" customFormat="1" ht="30" customHeight="1">
      <c r="A19" s="39">
        <v>11</v>
      </c>
      <c r="B19" s="43" t="s">
        <v>22</v>
      </c>
      <c r="C19" s="43"/>
      <c r="D19" s="43"/>
      <c r="E19" s="41"/>
      <c r="F19" s="47"/>
      <c r="J19" s="44"/>
      <c r="K19" s="44"/>
      <c r="L19" s="44"/>
    </row>
    <row r="20" spans="1:12" s="42" customFormat="1" ht="30" customHeight="1">
      <c r="A20" s="39">
        <v>12</v>
      </c>
      <c r="B20" s="43" t="s">
        <v>23</v>
      </c>
      <c r="C20" s="43"/>
      <c r="D20" s="43"/>
      <c r="E20" s="41"/>
      <c r="F20" s="47"/>
      <c r="J20" s="44"/>
      <c r="K20" s="44"/>
      <c r="L20" s="44"/>
    </row>
    <row r="21" spans="1:12" s="44" customFormat="1" ht="30" customHeight="1">
      <c r="A21" s="39">
        <v>13</v>
      </c>
      <c r="B21" s="43" t="s">
        <v>24</v>
      </c>
      <c r="C21" s="43"/>
      <c r="D21" s="43"/>
      <c r="E21" s="41"/>
      <c r="F21" s="48"/>
    </row>
    <row r="22" spans="1:12" s="44" customFormat="1" ht="30" customHeight="1">
      <c r="A22" s="39">
        <v>14</v>
      </c>
      <c r="B22" s="43" t="s">
        <v>25</v>
      </c>
      <c r="C22" s="43"/>
      <c r="D22" s="43"/>
      <c r="E22" s="41"/>
      <c r="F22" s="46"/>
    </row>
    <row r="23" spans="1:12" s="44" customFormat="1" ht="30" customHeight="1">
      <c r="A23" s="39">
        <v>15</v>
      </c>
      <c r="B23" s="43" t="s">
        <v>26</v>
      </c>
      <c r="C23" s="43"/>
      <c r="D23" s="43"/>
      <c r="E23" s="41"/>
      <c r="F23" s="46"/>
    </row>
    <row r="24" spans="1:12" s="44" customFormat="1" ht="30" customHeight="1">
      <c r="A24" s="39">
        <v>16</v>
      </c>
      <c r="B24" s="43" t="s">
        <v>27</v>
      </c>
      <c r="C24" s="43"/>
      <c r="D24" s="43"/>
      <c r="E24" s="41"/>
      <c r="F24" s="46"/>
    </row>
    <row r="25" spans="1:12" s="44" customFormat="1" ht="30" customHeight="1">
      <c r="A25" s="39">
        <v>17</v>
      </c>
      <c r="B25" s="43" t="s">
        <v>28</v>
      </c>
      <c r="C25" s="43"/>
      <c r="D25" s="43"/>
      <c r="E25" s="41"/>
      <c r="F25" s="46"/>
    </row>
    <row r="26" spans="1:12" s="44" customFormat="1" ht="30" customHeight="1">
      <c r="A26" s="39">
        <v>18</v>
      </c>
      <c r="B26" s="43" t="s">
        <v>32</v>
      </c>
      <c r="C26" s="43"/>
      <c r="D26" s="43"/>
      <c r="E26" s="41"/>
      <c r="F26" s="46"/>
    </row>
    <row r="27" spans="1:12" s="49" customFormat="1" ht="33" customHeight="1">
      <c r="A27" s="449" t="s">
        <v>47</v>
      </c>
      <c r="B27" s="449"/>
      <c r="C27" s="449"/>
      <c r="D27" s="449"/>
      <c r="E27" s="449"/>
      <c r="F27" s="449"/>
    </row>
    <row r="28" spans="1:12" ht="36.75" customHeight="1"/>
  </sheetData>
  <mergeCells count="8">
    <mergeCell ref="A1:B1"/>
    <mergeCell ref="A2:F2"/>
    <mergeCell ref="B3:E3"/>
    <mergeCell ref="A27:F27"/>
    <mergeCell ref="C4:E4"/>
    <mergeCell ref="B4:B5"/>
    <mergeCell ref="A4:A5"/>
    <mergeCell ref="F4:F5"/>
  </mergeCells>
  <phoneticPr fontId="5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43"/>
  <sheetViews>
    <sheetView zoomScale="110" zoomScaleNormal="110" workbookViewId="0">
      <pane ySplit="4" topLeftCell="A5" activePane="bottomLeft" state="frozen"/>
      <selection pane="bottomLeft" activeCell="G6" sqref="G6"/>
    </sheetView>
  </sheetViews>
  <sheetFormatPr defaultRowHeight="15.75"/>
  <cols>
    <col min="1" max="1" width="6.625" style="26" customWidth="1"/>
    <col min="2" max="2" width="38" style="19" customWidth="1"/>
    <col min="3" max="3" width="17.375" style="30" customWidth="1"/>
    <col min="4" max="4" width="12.625" style="2" customWidth="1"/>
    <col min="5" max="5" width="21.25" style="3" customWidth="1"/>
    <col min="6" max="6" width="20.75" style="3" customWidth="1"/>
    <col min="7" max="7" width="11.75" style="2" customWidth="1"/>
    <col min="8" max="8" width="56" style="4" customWidth="1"/>
    <col min="9" max="16384" width="9" style="5"/>
  </cols>
  <sheetData>
    <row r="1" spans="1:8" ht="21" customHeight="1">
      <c r="A1" s="1" t="s">
        <v>0</v>
      </c>
      <c r="B1" s="1"/>
      <c r="C1" s="27"/>
    </row>
    <row r="2" spans="1:8" ht="27" customHeight="1">
      <c r="A2" s="457" t="s">
        <v>36</v>
      </c>
      <c r="B2" s="458"/>
      <c r="C2" s="458"/>
      <c r="D2" s="458"/>
      <c r="E2" s="458"/>
      <c r="F2" s="458"/>
      <c r="G2" s="458"/>
      <c r="H2" s="6"/>
    </row>
    <row r="3" spans="1:8" ht="12.6" customHeight="1">
      <c r="A3" s="21"/>
      <c r="B3" s="7"/>
      <c r="C3" s="28"/>
      <c r="D3" s="7"/>
      <c r="E3" s="8"/>
      <c r="F3" s="8"/>
      <c r="G3" s="7"/>
      <c r="H3" s="9"/>
    </row>
    <row r="4" spans="1:8" s="12" customFormat="1" ht="46.15" customHeight="1">
      <c r="A4" s="22" t="s">
        <v>1</v>
      </c>
      <c r="B4" s="10" t="s">
        <v>2</v>
      </c>
      <c r="C4" s="22" t="s">
        <v>3</v>
      </c>
      <c r="D4" s="10" t="s">
        <v>48</v>
      </c>
      <c r="E4" s="10" t="s">
        <v>4</v>
      </c>
      <c r="F4" s="10" t="s">
        <v>5</v>
      </c>
      <c r="G4" s="11" t="s">
        <v>111</v>
      </c>
      <c r="H4" s="65" t="s">
        <v>6</v>
      </c>
    </row>
    <row r="5" spans="1:8" s="76" customFormat="1" ht="42.75" customHeight="1">
      <c r="A5" s="81"/>
      <c r="B5" s="82" t="s">
        <v>37</v>
      </c>
      <c r="C5" s="83"/>
      <c r="D5" s="82"/>
      <c r="E5" s="82"/>
      <c r="F5" s="82"/>
      <c r="G5" s="84"/>
      <c r="H5" s="85"/>
    </row>
    <row r="6" spans="1:8" s="76" customFormat="1" ht="27" customHeight="1">
      <c r="A6" s="81" t="s">
        <v>101</v>
      </c>
      <c r="B6" s="82" t="s">
        <v>102</v>
      </c>
      <c r="C6" s="83"/>
      <c r="D6" s="82"/>
      <c r="E6" s="82"/>
      <c r="F6" s="82"/>
      <c r="G6" s="84"/>
      <c r="H6" s="85"/>
    </row>
    <row r="7" spans="1:8" s="76" customFormat="1" ht="27" customHeight="1">
      <c r="A7" s="81" t="s">
        <v>101</v>
      </c>
      <c r="B7" s="82" t="s">
        <v>103</v>
      </c>
      <c r="C7" s="83"/>
      <c r="D7" s="82"/>
      <c r="E7" s="82"/>
      <c r="F7" s="82"/>
      <c r="G7" s="84"/>
      <c r="H7" s="85"/>
    </row>
    <row r="8" spans="1:8" s="76" customFormat="1" ht="27" customHeight="1">
      <c r="A8" s="81"/>
      <c r="B8" s="82"/>
      <c r="C8" s="83"/>
      <c r="D8" s="82"/>
      <c r="E8" s="82"/>
      <c r="F8" s="82"/>
      <c r="G8" s="84"/>
      <c r="H8" s="85"/>
    </row>
    <row r="9" spans="1:8" s="13" customFormat="1" ht="27" customHeight="1">
      <c r="A9" s="92" t="s">
        <v>97</v>
      </c>
      <c r="B9" s="64" t="s">
        <v>7</v>
      </c>
      <c r="C9" s="93"/>
      <c r="D9" s="64"/>
      <c r="E9" s="64"/>
      <c r="F9" s="64"/>
      <c r="G9" s="94"/>
      <c r="H9" s="58"/>
    </row>
    <row r="10" spans="1:8" s="13" customFormat="1" ht="27" customHeight="1">
      <c r="A10" s="59">
        <v>1</v>
      </c>
      <c r="B10" s="61" t="s">
        <v>99</v>
      </c>
      <c r="C10" s="60"/>
      <c r="D10" s="61"/>
      <c r="E10" s="61"/>
      <c r="F10" s="61"/>
      <c r="G10" s="62"/>
      <c r="H10" s="63"/>
    </row>
    <row r="11" spans="1:8" s="16" customFormat="1" ht="26.25" customHeight="1">
      <c r="A11" s="23">
        <v>1.1000000000000001</v>
      </c>
      <c r="B11" s="15" t="s">
        <v>45</v>
      </c>
      <c r="C11" s="29"/>
      <c r="D11" s="15"/>
      <c r="E11" s="15"/>
      <c r="F11" s="15"/>
      <c r="G11" s="20"/>
      <c r="H11" s="14"/>
    </row>
    <row r="12" spans="1:8" s="16" customFormat="1" ht="26.25" customHeight="1">
      <c r="A12" s="23">
        <v>1.2</v>
      </c>
      <c r="B12" s="15" t="s">
        <v>45</v>
      </c>
      <c r="C12" s="29"/>
      <c r="D12" s="15"/>
      <c r="E12" s="15"/>
      <c r="F12" s="15"/>
      <c r="G12" s="20"/>
      <c r="H12" s="14"/>
    </row>
    <row r="13" spans="1:8" s="13" customFormat="1" ht="27" customHeight="1">
      <c r="A13" s="59">
        <v>2</v>
      </c>
      <c r="B13" s="61" t="s">
        <v>100</v>
      </c>
      <c r="C13" s="60"/>
      <c r="D13" s="61"/>
      <c r="E13" s="61"/>
      <c r="F13" s="61"/>
      <c r="G13" s="62"/>
      <c r="H13" s="63"/>
    </row>
    <row r="14" spans="1:8" s="16" customFormat="1" ht="26.25" customHeight="1">
      <c r="A14" s="23">
        <v>2.1</v>
      </c>
      <c r="B14" s="15" t="s">
        <v>45</v>
      </c>
      <c r="C14" s="29"/>
      <c r="D14" s="15"/>
      <c r="E14" s="15"/>
      <c r="F14" s="15"/>
      <c r="G14" s="20"/>
      <c r="H14" s="14"/>
    </row>
    <row r="15" spans="1:8" s="16" customFormat="1" ht="26.25" customHeight="1">
      <c r="A15" s="23">
        <v>2.2000000000000002</v>
      </c>
      <c r="B15" s="15" t="s">
        <v>45</v>
      </c>
      <c r="C15" s="29"/>
      <c r="D15" s="15"/>
      <c r="E15" s="15"/>
      <c r="F15" s="15"/>
      <c r="G15" s="20"/>
      <c r="H15" s="14"/>
    </row>
    <row r="16" spans="1:8" s="16" customFormat="1" ht="26.25" customHeight="1">
      <c r="A16" s="23"/>
      <c r="B16" s="15"/>
      <c r="C16" s="29"/>
      <c r="D16" s="15"/>
      <c r="E16" s="15"/>
      <c r="F16" s="15"/>
      <c r="G16" s="20"/>
      <c r="H16" s="14"/>
    </row>
    <row r="17" spans="1:8" s="13" customFormat="1" ht="27" customHeight="1">
      <c r="A17" s="92" t="s">
        <v>98</v>
      </c>
      <c r="B17" s="64" t="s">
        <v>44</v>
      </c>
      <c r="C17" s="93"/>
      <c r="D17" s="64"/>
      <c r="E17" s="64"/>
      <c r="F17" s="64"/>
      <c r="G17" s="94"/>
      <c r="H17" s="58"/>
    </row>
    <row r="18" spans="1:8" s="13" customFormat="1" ht="27" customHeight="1">
      <c r="A18" s="59">
        <v>1</v>
      </c>
      <c r="B18" s="61" t="s">
        <v>99</v>
      </c>
      <c r="C18" s="60"/>
      <c r="D18" s="61"/>
      <c r="E18" s="61"/>
      <c r="F18" s="61"/>
      <c r="G18" s="62"/>
      <c r="H18" s="63"/>
    </row>
    <row r="19" spans="1:8" s="16" customFormat="1" ht="26.25" customHeight="1">
      <c r="A19" s="23">
        <v>1.1000000000000001</v>
      </c>
      <c r="B19" s="15" t="s">
        <v>45</v>
      </c>
      <c r="C19" s="29"/>
      <c r="D19" s="15"/>
      <c r="E19" s="15"/>
      <c r="F19" s="15"/>
      <c r="G19" s="20"/>
      <c r="H19" s="14"/>
    </row>
    <row r="20" spans="1:8" s="16" customFormat="1" ht="26.25" customHeight="1">
      <c r="A20" s="23">
        <v>1.2</v>
      </c>
      <c r="B20" s="15" t="s">
        <v>45</v>
      </c>
      <c r="C20" s="29"/>
      <c r="D20" s="15"/>
      <c r="E20" s="15"/>
      <c r="F20" s="15"/>
      <c r="G20" s="20"/>
      <c r="H20" s="14"/>
    </row>
    <row r="21" spans="1:8" s="13" customFormat="1" ht="27" customHeight="1">
      <c r="A21" s="59">
        <v>2</v>
      </c>
      <c r="B21" s="61" t="s">
        <v>100</v>
      </c>
      <c r="C21" s="60"/>
      <c r="D21" s="61"/>
      <c r="E21" s="61"/>
      <c r="F21" s="61"/>
      <c r="G21" s="62"/>
      <c r="H21" s="63"/>
    </row>
    <row r="22" spans="1:8" s="16" customFormat="1" ht="26.25" customHeight="1">
      <c r="A22" s="23">
        <v>2.1</v>
      </c>
      <c r="B22" s="15" t="s">
        <v>45</v>
      </c>
      <c r="C22" s="29"/>
      <c r="D22" s="15"/>
      <c r="E22" s="15"/>
      <c r="F22" s="15"/>
      <c r="G22" s="20"/>
      <c r="H22" s="14"/>
    </row>
    <row r="23" spans="1:8" s="16" customFormat="1" ht="26.25" customHeight="1">
      <c r="A23" s="23">
        <v>2.2000000000000002</v>
      </c>
      <c r="B23" s="15" t="s">
        <v>45</v>
      </c>
      <c r="C23" s="29"/>
      <c r="D23" s="15"/>
      <c r="E23" s="15"/>
      <c r="F23" s="15"/>
      <c r="G23" s="20"/>
      <c r="H23" s="14"/>
    </row>
    <row r="24" spans="1:8" s="16" customFormat="1" ht="26.25" customHeight="1">
      <c r="A24" s="23"/>
      <c r="B24" s="15"/>
      <c r="C24" s="29"/>
      <c r="D24" s="15"/>
      <c r="E24" s="15"/>
      <c r="F24" s="15"/>
      <c r="G24" s="20"/>
      <c r="H24" s="14"/>
    </row>
    <row r="25" spans="1:8" s="91" customFormat="1" ht="33" customHeight="1">
      <c r="A25" s="86"/>
      <c r="B25" s="75" t="s">
        <v>38</v>
      </c>
      <c r="C25" s="87"/>
      <c r="D25" s="88"/>
      <c r="E25" s="88"/>
      <c r="F25" s="89"/>
      <c r="G25" s="90"/>
      <c r="H25" s="73"/>
    </row>
    <row r="26" spans="1:8" s="13" customFormat="1" ht="27" customHeight="1">
      <c r="A26" s="92" t="s">
        <v>97</v>
      </c>
      <c r="B26" s="64" t="s">
        <v>7</v>
      </c>
      <c r="C26" s="93"/>
      <c r="D26" s="64"/>
      <c r="E26" s="64"/>
      <c r="F26" s="64"/>
      <c r="G26" s="94"/>
      <c r="H26" s="58"/>
    </row>
    <row r="27" spans="1:8" s="13" customFormat="1" ht="27" customHeight="1">
      <c r="A27" s="59">
        <v>1</v>
      </c>
      <c r="B27" s="61" t="s">
        <v>99</v>
      </c>
      <c r="C27" s="60"/>
      <c r="D27" s="61"/>
      <c r="E27" s="61"/>
      <c r="F27" s="61"/>
      <c r="G27" s="62"/>
      <c r="H27" s="63"/>
    </row>
    <row r="28" spans="1:8" s="16" customFormat="1" ht="26.25" customHeight="1">
      <c r="A28" s="23">
        <v>1.1000000000000001</v>
      </c>
      <c r="B28" s="15" t="s">
        <v>45</v>
      </c>
      <c r="C28" s="29"/>
      <c r="D28" s="15"/>
      <c r="E28" s="15"/>
      <c r="F28" s="15"/>
      <c r="G28" s="20"/>
      <c r="H28" s="14"/>
    </row>
    <row r="29" spans="1:8" s="16" customFormat="1" ht="26.25" customHeight="1">
      <c r="A29" s="23">
        <v>1.2</v>
      </c>
      <c r="B29" s="15" t="s">
        <v>45</v>
      </c>
      <c r="C29" s="29"/>
      <c r="D29" s="15"/>
      <c r="E29" s="15"/>
      <c r="F29" s="15"/>
      <c r="G29" s="20"/>
      <c r="H29" s="14"/>
    </row>
    <row r="30" spans="1:8" s="13" customFormat="1" ht="27" customHeight="1">
      <c r="A30" s="59">
        <v>2</v>
      </c>
      <c r="B30" s="61" t="s">
        <v>100</v>
      </c>
      <c r="C30" s="60"/>
      <c r="D30" s="61"/>
      <c r="E30" s="61"/>
      <c r="F30" s="61"/>
      <c r="G30" s="62"/>
      <c r="H30" s="63"/>
    </row>
    <row r="31" spans="1:8" s="16" customFormat="1" ht="26.25" customHeight="1">
      <c r="A31" s="23">
        <v>2.1</v>
      </c>
      <c r="B31" s="15" t="s">
        <v>45</v>
      </c>
      <c r="C31" s="29"/>
      <c r="D31" s="15"/>
      <c r="E31" s="15"/>
      <c r="F31" s="15"/>
      <c r="G31" s="20"/>
      <c r="H31" s="14"/>
    </row>
    <row r="32" spans="1:8" s="16" customFormat="1" ht="26.25" customHeight="1">
      <c r="A32" s="23">
        <v>2.2000000000000002</v>
      </c>
      <c r="B32" s="15" t="s">
        <v>45</v>
      </c>
      <c r="C32" s="29"/>
      <c r="D32" s="15"/>
      <c r="E32" s="15"/>
      <c r="F32" s="15"/>
      <c r="G32" s="20"/>
      <c r="H32" s="14"/>
    </row>
    <row r="33" spans="1:8" s="16" customFormat="1" ht="26.25" customHeight="1">
      <c r="A33" s="23"/>
      <c r="B33" s="15"/>
      <c r="C33" s="29"/>
      <c r="D33" s="15"/>
      <c r="E33" s="15"/>
      <c r="F33" s="15"/>
      <c r="G33" s="20"/>
      <c r="H33" s="14"/>
    </row>
    <row r="34" spans="1:8" s="13" customFormat="1" ht="27" customHeight="1">
      <c r="A34" s="92" t="s">
        <v>98</v>
      </c>
      <c r="B34" s="64" t="s">
        <v>44</v>
      </c>
      <c r="C34" s="93"/>
      <c r="D34" s="64"/>
      <c r="E34" s="64"/>
      <c r="F34" s="64"/>
      <c r="G34" s="94"/>
      <c r="H34" s="58"/>
    </row>
    <row r="35" spans="1:8" s="13" customFormat="1" ht="27" customHeight="1">
      <c r="A35" s="59">
        <v>1</v>
      </c>
      <c r="B35" s="61" t="s">
        <v>99</v>
      </c>
      <c r="C35" s="60"/>
      <c r="D35" s="61"/>
      <c r="E35" s="61"/>
      <c r="F35" s="61"/>
      <c r="G35" s="62"/>
      <c r="H35" s="63"/>
    </row>
    <row r="36" spans="1:8" s="16" customFormat="1" ht="26.25" customHeight="1">
      <c r="A36" s="23">
        <v>1.1000000000000001</v>
      </c>
      <c r="B36" s="15" t="s">
        <v>45</v>
      </c>
      <c r="C36" s="29"/>
      <c r="D36" s="15"/>
      <c r="E36" s="15"/>
      <c r="F36" s="15"/>
      <c r="G36" s="20"/>
      <c r="H36" s="14"/>
    </row>
    <row r="37" spans="1:8" s="16" customFormat="1" ht="26.25" customHeight="1">
      <c r="A37" s="23">
        <v>1.2</v>
      </c>
      <c r="B37" s="15" t="s">
        <v>45</v>
      </c>
      <c r="C37" s="29"/>
      <c r="D37" s="15"/>
      <c r="E37" s="15"/>
      <c r="F37" s="15"/>
      <c r="G37" s="20"/>
      <c r="H37" s="14"/>
    </row>
    <row r="38" spans="1:8" s="13" customFormat="1" ht="27" customHeight="1">
      <c r="A38" s="59">
        <v>2</v>
      </c>
      <c r="B38" s="61" t="s">
        <v>100</v>
      </c>
      <c r="C38" s="60"/>
      <c r="D38" s="61"/>
      <c r="E38" s="61"/>
      <c r="F38" s="61"/>
      <c r="G38" s="62"/>
      <c r="H38" s="63"/>
    </row>
    <row r="39" spans="1:8" s="16" customFormat="1" ht="26.25" customHeight="1">
      <c r="A39" s="23">
        <v>2.1</v>
      </c>
      <c r="B39" s="15" t="s">
        <v>45</v>
      </c>
      <c r="C39" s="29"/>
      <c r="D39" s="15"/>
      <c r="E39" s="15"/>
      <c r="F39" s="15"/>
      <c r="G39" s="20"/>
      <c r="H39" s="14"/>
    </row>
    <row r="40" spans="1:8" s="16" customFormat="1" ht="26.25" customHeight="1">
      <c r="A40" s="23">
        <v>2.2000000000000002</v>
      </c>
      <c r="B40" s="15" t="s">
        <v>45</v>
      </c>
      <c r="C40" s="29"/>
      <c r="D40" s="15"/>
      <c r="E40" s="15"/>
      <c r="F40" s="15"/>
      <c r="G40" s="20"/>
      <c r="H40" s="14"/>
    </row>
    <row r="41" spans="1:8" s="16" customFormat="1" ht="26.25" customHeight="1">
      <c r="A41" s="23"/>
      <c r="B41" s="15"/>
      <c r="C41" s="29"/>
      <c r="D41" s="15"/>
      <c r="E41" s="15"/>
      <c r="F41" s="15"/>
      <c r="G41" s="20"/>
      <c r="H41" s="14"/>
    </row>
    <row r="42" spans="1:8" s="16" customFormat="1" ht="26.25" customHeight="1">
      <c r="A42" s="23"/>
      <c r="B42" s="15"/>
      <c r="C42" s="29"/>
      <c r="D42" s="15"/>
      <c r="E42" s="15"/>
      <c r="F42" s="15"/>
      <c r="G42" s="20"/>
      <c r="H42" s="14"/>
    </row>
    <row r="43" spans="1:8" s="16" customFormat="1" ht="19.5" customHeight="1">
      <c r="A43" s="54"/>
      <c r="B43" s="55" t="s">
        <v>46</v>
      </c>
      <c r="C43" s="56"/>
      <c r="D43" s="459" t="s">
        <v>43</v>
      </c>
      <c r="E43" s="459"/>
      <c r="F43" s="459"/>
      <c r="G43" s="459"/>
      <c r="H43" s="4"/>
    </row>
  </sheetData>
  <mergeCells count="3">
    <mergeCell ref="A2:G2"/>
    <mergeCell ref="D43:E43"/>
    <mergeCell ref="F43:G43"/>
  </mergeCells>
  <phoneticPr fontId="5" type="noConversion"/>
  <printOptions horizontalCentered="1"/>
  <pageMargins left="0.78740157480314965" right="0.59055118110236227" top="0.98425196850393704" bottom="0.59055118110236227" header="0" footer="0"/>
  <pageSetup paperSize="9" scale="6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view="pageBreakPreview" topLeftCell="B1" zoomScale="115" zoomScaleNormal="100" zoomScaleSheetLayoutView="115" workbookViewId="0">
      <selection activeCell="B1" sqref="A1:XFD1048576"/>
    </sheetView>
  </sheetViews>
  <sheetFormatPr defaultRowHeight="14.25"/>
  <cols>
    <col min="1" max="1" width="6" style="270" bestFit="1" customWidth="1"/>
    <col min="2" max="2" width="36.25" style="269" customWidth="1"/>
    <col min="3" max="4" width="16.75" style="269" customWidth="1"/>
    <col min="5" max="5" width="32.875" style="269" customWidth="1"/>
    <col min="6" max="6" width="10.5" style="268" bestFit="1" customWidth="1"/>
    <col min="7" max="7" width="12.75" style="268" customWidth="1"/>
    <col min="8" max="16384" width="9" style="268"/>
  </cols>
  <sheetData>
    <row r="1" spans="1:7" ht="95.25" customHeight="1">
      <c r="A1" s="460" t="s">
        <v>547</v>
      </c>
      <c r="B1" s="460"/>
      <c r="C1" s="460"/>
      <c r="D1" s="460"/>
      <c r="E1" s="460"/>
    </row>
    <row r="2" spans="1:7" ht="40.5" customHeight="1">
      <c r="B2" s="290" t="s">
        <v>386</v>
      </c>
      <c r="C2" s="289"/>
      <c r="D2" s="289"/>
    </row>
    <row r="3" spans="1:7" ht="43.5" customHeight="1">
      <c r="A3" s="461" t="s">
        <v>9</v>
      </c>
      <c r="B3" s="463" t="s">
        <v>2</v>
      </c>
      <c r="C3" s="465" t="s">
        <v>395</v>
      </c>
      <c r="D3" s="465" t="s">
        <v>548</v>
      </c>
      <c r="E3" s="465" t="s">
        <v>385</v>
      </c>
    </row>
    <row r="4" spans="1:7" ht="33" customHeight="1">
      <c r="A4" s="462"/>
      <c r="B4" s="464"/>
      <c r="C4" s="466"/>
      <c r="D4" s="466"/>
      <c r="E4" s="466"/>
    </row>
    <row r="5" spans="1:7" ht="44.25" customHeight="1">
      <c r="A5" s="285" t="s">
        <v>33</v>
      </c>
      <c r="B5" s="274" t="s">
        <v>384</v>
      </c>
      <c r="C5" s="284">
        <f>'2018年四季度施工生产计划 （报局）美元'!H20</f>
        <v>6095.12</v>
      </c>
      <c r="D5" s="284">
        <f>'2018年四季度施工生产计划 （报局）美元'!I20</f>
        <v>401.99999999999994</v>
      </c>
      <c r="E5" s="288"/>
    </row>
    <row r="6" spans="1:7" ht="43.5" customHeight="1">
      <c r="A6" s="285" t="s">
        <v>34</v>
      </c>
      <c r="B6" s="274" t="s">
        <v>383</v>
      </c>
      <c r="C6" s="284">
        <f>'2018年四季度施工生产计划 （报局）美元'!H79</f>
        <v>15096.95</v>
      </c>
      <c r="D6" s="284">
        <f>'2018年四季度施工生产计划 （报局）美元'!I79</f>
        <v>3592.7819629893243</v>
      </c>
      <c r="E6" s="287"/>
    </row>
    <row r="7" spans="1:7" ht="42" customHeight="1">
      <c r="A7" s="285" t="s">
        <v>382</v>
      </c>
      <c r="B7" s="274" t="s">
        <v>387</v>
      </c>
      <c r="C7" s="284">
        <f>'2018年四季度施工生产计划 （报局）美元'!H192</f>
        <v>17339.599999999999</v>
      </c>
      <c r="D7" s="284">
        <f>'2018年四季度施工生产计划 （报局）美元'!I192</f>
        <v>6211.65</v>
      </c>
      <c r="E7" s="287"/>
      <c r="F7" s="286"/>
    </row>
    <row r="8" spans="1:7" ht="36" customHeight="1">
      <c r="A8" s="285" t="s">
        <v>380</v>
      </c>
      <c r="B8" s="274" t="s">
        <v>381</v>
      </c>
      <c r="C8" s="284">
        <f>'2018年四季度施工生产计划 （报局）美元'!H300</f>
        <v>56003.372581135503</v>
      </c>
      <c r="D8" s="284">
        <f>'2018年四季度施工生产计划 （报局）美元'!I300</f>
        <v>11945.985259869998</v>
      </c>
      <c r="E8" s="287" t="s">
        <v>610</v>
      </c>
    </row>
    <row r="9" spans="1:7" ht="45.75" customHeight="1">
      <c r="A9" s="285" t="s">
        <v>379</v>
      </c>
      <c r="B9" s="274" t="s">
        <v>378</v>
      </c>
      <c r="C9" s="284">
        <f>'2018年四季度施工生产计划 （报局）美元'!H352</f>
        <v>7539.03</v>
      </c>
      <c r="D9" s="284">
        <f>'2018年四季度施工生产计划 （报局）美元'!I352</f>
        <v>1277.7776558117976</v>
      </c>
      <c r="E9" s="287" t="s">
        <v>611</v>
      </c>
    </row>
    <row r="10" spans="1:7" ht="39.75" customHeight="1">
      <c r="A10" s="283"/>
      <c r="B10" s="274"/>
      <c r="C10" s="282"/>
      <c r="D10" s="282"/>
      <c r="E10" s="281"/>
      <c r="G10" s="280"/>
    </row>
    <row r="11" spans="1:7" ht="36" customHeight="1">
      <c r="A11" s="275"/>
      <c r="B11" s="274"/>
      <c r="C11" s="279"/>
      <c r="D11" s="279"/>
      <c r="E11" s="278"/>
    </row>
    <row r="12" spans="1:7" ht="39.75" customHeight="1">
      <c r="A12" s="277"/>
      <c r="B12" s="274" t="s">
        <v>396</v>
      </c>
      <c r="C12" s="276">
        <f>C5+C6+C7+C8+C9+C10</f>
        <v>102074.07258113549</v>
      </c>
      <c r="D12" s="294">
        <f>D5+D6+D7+D8+D9+D10</f>
        <v>23430.194878671122</v>
      </c>
      <c r="E12" s="299"/>
    </row>
    <row r="13" spans="1:7" ht="51" customHeight="1">
      <c r="A13" s="275"/>
      <c r="B13" s="274" t="s">
        <v>377</v>
      </c>
      <c r="C13" s="273">
        <f>C12*6.4341</f>
        <v>656754.79039428383</v>
      </c>
      <c r="D13" s="295">
        <f>D12*6.4341</f>
        <v>150752.21686885785</v>
      </c>
      <c r="E13" s="272" t="s">
        <v>398</v>
      </c>
    </row>
    <row r="14" spans="1:7">
      <c r="B14" s="271"/>
      <c r="C14" s="271"/>
      <c r="D14" s="271"/>
    </row>
    <row r="15" spans="1:7">
      <c r="B15" s="271"/>
      <c r="C15" s="271"/>
      <c r="D15" s="271"/>
    </row>
    <row r="16" spans="1:7" s="269" customFormat="1">
      <c r="B16" s="271"/>
      <c r="C16" s="271"/>
      <c r="D16" s="271"/>
    </row>
  </sheetData>
  <mergeCells count="6">
    <mergeCell ref="A1:E1"/>
    <mergeCell ref="A3:A4"/>
    <mergeCell ref="B3:B4"/>
    <mergeCell ref="C3:C4"/>
    <mergeCell ref="E3:E4"/>
    <mergeCell ref="D3:D4"/>
  </mergeCells>
  <phoneticPr fontId="5" type="noConversion"/>
  <printOptions horizontalCentered="1"/>
  <pageMargins left="0.55118110236220474" right="0.55118110236220474" top="0.55118110236220474" bottom="0.47244094488188981" header="0.51181102362204722" footer="0.51181102362204722"/>
  <pageSetup paperSize="9" scale="7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463"/>
  <sheetViews>
    <sheetView tabSelected="1" view="pageBreakPreview" zoomScale="90" zoomScaleNormal="110" zoomScaleSheetLayoutView="90" workbookViewId="0">
      <pane xSplit="2" ySplit="4" topLeftCell="C352" activePane="bottomRight" state="frozen"/>
      <selection pane="topRight" activeCell="C1" sqref="C1"/>
      <selection pane="bottomLeft" activeCell="A5" sqref="A5"/>
      <selection pane="bottomRight" activeCell="B401" sqref="B401"/>
    </sheetView>
  </sheetViews>
  <sheetFormatPr defaultRowHeight="15.75"/>
  <cols>
    <col min="1" max="1" width="7.5" style="26" customWidth="1"/>
    <col min="2" max="2" width="35.75" style="3" customWidth="1"/>
    <col min="3" max="3" width="16.25" style="3" customWidth="1"/>
    <col min="4" max="4" width="18.25" style="112" customWidth="1"/>
    <col min="5" max="5" width="14.375" style="172" customWidth="1"/>
    <col min="6" max="6" width="21.25" style="19" customWidth="1"/>
    <col min="7" max="7" width="20.75" style="19" customWidth="1"/>
    <col min="8" max="9" width="16.75" style="172" customWidth="1"/>
    <col min="10" max="10" width="56" style="119" customWidth="1"/>
    <col min="11" max="16384" width="9" style="5"/>
  </cols>
  <sheetData>
    <row r="1" spans="1:12" ht="21" customHeight="1">
      <c r="A1" s="118" t="s">
        <v>109</v>
      </c>
      <c r="B1" s="113"/>
      <c r="C1" s="113"/>
      <c r="D1" s="103"/>
    </row>
    <row r="2" spans="1:12" ht="27" customHeight="1">
      <c r="A2" s="457" t="s">
        <v>504</v>
      </c>
      <c r="B2" s="457"/>
      <c r="C2" s="457"/>
      <c r="D2" s="457"/>
      <c r="E2" s="457"/>
      <c r="F2" s="457"/>
      <c r="G2" s="457"/>
      <c r="H2" s="457"/>
      <c r="I2" s="457"/>
      <c r="J2" s="457"/>
    </row>
    <row r="3" spans="1:12" ht="12.6" customHeight="1">
      <c r="A3" s="21"/>
      <c r="B3" s="8"/>
      <c r="C3" s="8"/>
      <c r="D3" s="104"/>
      <c r="E3" s="7"/>
      <c r="F3" s="95"/>
      <c r="G3" s="95"/>
      <c r="H3" s="7"/>
      <c r="I3" s="7"/>
      <c r="J3" s="120"/>
    </row>
    <row r="4" spans="1:12" s="12" customFormat="1" ht="27">
      <c r="A4" s="22" t="s">
        <v>1</v>
      </c>
      <c r="B4" s="10" t="s">
        <v>2</v>
      </c>
      <c r="C4" s="10" t="s">
        <v>420</v>
      </c>
      <c r="D4" s="22" t="s">
        <v>3</v>
      </c>
      <c r="E4" s="10" t="s">
        <v>176</v>
      </c>
      <c r="F4" s="10" t="s">
        <v>4</v>
      </c>
      <c r="G4" s="10" t="s">
        <v>5</v>
      </c>
      <c r="H4" s="11" t="s">
        <v>112</v>
      </c>
      <c r="I4" s="11" t="s">
        <v>492</v>
      </c>
      <c r="J4" s="65" t="s">
        <v>484</v>
      </c>
    </row>
    <row r="5" spans="1:12" s="129" customFormat="1" ht="26.25" customHeight="1">
      <c r="A5" s="167"/>
      <c r="B5" s="168" t="s">
        <v>177</v>
      </c>
      <c r="C5" s="168"/>
      <c r="D5" s="167" t="s">
        <v>120</v>
      </c>
      <c r="E5" s="170">
        <f>E20+E79+E192+E300+E352</f>
        <v>544410.09221769718</v>
      </c>
      <c r="F5" s="168"/>
      <c r="G5" s="168"/>
      <c r="H5" s="170">
        <f>H20+H79+H192+H300+H352</f>
        <v>102074.07258113549</v>
      </c>
      <c r="I5" s="170">
        <f>I20+I79+I192+I300+I352</f>
        <v>23430.194878671122</v>
      </c>
      <c r="J5" s="169"/>
      <c r="K5" s="129">
        <v>86000.001303924044</v>
      </c>
      <c r="L5" s="293">
        <f>H5-K5</f>
        <v>16074.071277211449</v>
      </c>
    </row>
    <row r="6" spans="1:12" s="135" customFormat="1" ht="24.75" customHeight="1">
      <c r="A6" s="130" t="s">
        <v>122</v>
      </c>
      <c r="B6" s="131" t="s">
        <v>123</v>
      </c>
      <c r="C6" s="131"/>
      <c r="D6" s="132"/>
      <c r="E6" s="183">
        <f>SUM(E7:E11)</f>
        <v>543311.23610957782</v>
      </c>
      <c r="F6" s="133"/>
      <c r="G6" s="133"/>
      <c r="H6" s="183">
        <f>SUM(H7:H11)</f>
        <v>100874.07258113549</v>
      </c>
      <c r="I6" s="183">
        <f>SUM(I7:I11)</f>
        <v>23286.274878671124</v>
      </c>
      <c r="J6" s="134"/>
      <c r="K6" s="135">
        <v>86000.001303924044</v>
      </c>
      <c r="L6" s="293">
        <f t="shared" ref="L6:L69" si="0">H6-K6</f>
        <v>14874.071277211449</v>
      </c>
    </row>
    <row r="7" spans="1:12" s="135" customFormat="1" ht="24.75" customHeight="1">
      <c r="A7" s="136"/>
      <c r="B7" s="137" t="s">
        <v>124</v>
      </c>
      <c r="C7" s="137"/>
      <c r="D7" s="138"/>
      <c r="E7" s="192">
        <f>E22+E81+E194+E302+E354</f>
        <v>254564.02354981547</v>
      </c>
      <c r="F7" s="139"/>
      <c r="G7" s="139"/>
      <c r="H7" s="192">
        <f>H22+H81+H194+H302+H354</f>
        <v>46522.59</v>
      </c>
      <c r="I7" s="192">
        <f>I22+I81+I194+I302+I354</f>
        <v>12376.6575938118</v>
      </c>
      <c r="J7" s="140"/>
      <c r="K7" s="135">
        <v>40803.606344239997</v>
      </c>
      <c r="L7" s="293">
        <f t="shared" si="0"/>
        <v>5718.9836557599992</v>
      </c>
    </row>
    <row r="8" spans="1:12" s="135" customFormat="1" ht="24.75" customHeight="1">
      <c r="A8" s="136"/>
      <c r="B8" s="137" t="s">
        <v>125</v>
      </c>
      <c r="C8" s="137"/>
      <c r="D8" s="138"/>
      <c r="E8" s="192">
        <f>E23+E82+E195+E303+E355</f>
        <v>184942.85100000002</v>
      </c>
      <c r="F8" s="139"/>
      <c r="G8" s="139"/>
      <c r="H8" s="192">
        <f>H23+H82+H195+H303+H355</f>
        <v>7991.33</v>
      </c>
      <c r="I8" s="192">
        <f>I23+I82+I195+I303+I355</f>
        <v>182.83</v>
      </c>
      <c r="J8" s="140"/>
      <c r="K8" s="135">
        <v>6690.407569048547</v>
      </c>
      <c r="L8" s="293">
        <f t="shared" si="0"/>
        <v>1300.922430951453</v>
      </c>
    </row>
    <row r="9" spans="1:12" s="135" customFormat="1" ht="24.75" customHeight="1">
      <c r="A9" s="136"/>
      <c r="B9" s="137" t="s">
        <v>126</v>
      </c>
      <c r="C9" s="137"/>
      <c r="D9" s="138"/>
      <c r="E9" s="192">
        <f>E24+E83+E196+E304+E356</f>
        <v>11645.830936322327</v>
      </c>
      <c r="F9" s="139"/>
      <c r="G9" s="139"/>
      <c r="H9" s="192">
        <f>H24+H83+H196+H304+H356</f>
        <v>2126.92</v>
      </c>
      <c r="I9" s="192">
        <f>I24+I83+I196+I304+I356</f>
        <v>1734.2318629893236</v>
      </c>
      <c r="J9" s="140"/>
      <c r="K9" s="135">
        <v>1186.3999999999999</v>
      </c>
      <c r="L9" s="293">
        <f t="shared" si="0"/>
        <v>940.52000000000021</v>
      </c>
    </row>
    <row r="10" spans="1:12" s="135" customFormat="1" ht="24.75" customHeight="1">
      <c r="A10" s="136"/>
      <c r="B10" s="137" t="s">
        <v>127</v>
      </c>
      <c r="C10" s="137"/>
      <c r="D10" s="138"/>
      <c r="E10" s="192">
        <f>E25+E84+E197+E305+E357</f>
        <v>92158.530623440005</v>
      </c>
      <c r="F10" s="139"/>
      <c r="G10" s="139"/>
      <c r="H10" s="192">
        <f>H25+H84+H197+H305+H357</f>
        <v>39483.232581135504</v>
      </c>
      <c r="I10" s="192">
        <f>I25+I84+I197+I305+I357</f>
        <v>8992.5554218699981</v>
      </c>
      <c r="J10" s="140"/>
      <c r="K10" s="135">
        <v>37319.587390635505</v>
      </c>
      <c r="L10" s="293">
        <f t="shared" si="0"/>
        <v>2163.6451904999994</v>
      </c>
    </row>
    <row r="11" spans="1:12" s="135" customFormat="1" ht="24.75" customHeight="1">
      <c r="A11" s="136"/>
      <c r="B11" s="115" t="s">
        <v>163</v>
      </c>
      <c r="C11" s="115"/>
      <c r="D11" s="138"/>
      <c r="E11" s="192">
        <f>E26+E198+E85+E306+E358</f>
        <v>0</v>
      </c>
      <c r="F11" s="139"/>
      <c r="G11" s="139"/>
      <c r="H11" s="192">
        <f>H26+H198+H85+H306+H358</f>
        <v>4750</v>
      </c>
      <c r="I11" s="192">
        <f>I26+I198+I85+I306+I358</f>
        <v>0</v>
      </c>
      <c r="J11" s="140"/>
      <c r="L11" s="293"/>
    </row>
    <row r="12" spans="1:12" s="135" customFormat="1" ht="24.75" customHeight="1">
      <c r="A12" s="130" t="s">
        <v>122</v>
      </c>
      <c r="B12" s="131" t="s">
        <v>128</v>
      </c>
      <c r="C12" s="131"/>
      <c r="D12" s="132"/>
      <c r="E12" s="183">
        <f>SUM(E13:E17)</f>
        <v>1098.8561081194039</v>
      </c>
      <c r="F12" s="133"/>
      <c r="G12" s="133"/>
      <c r="H12" s="184">
        <f>SUM(H13:H17)</f>
        <v>1200</v>
      </c>
      <c r="I12" s="184">
        <f>SUM(I13:I17)</f>
        <v>143.91999999999999</v>
      </c>
      <c r="J12" s="134"/>
      <c r="L12" s="293">
        <f t="shared" si="0"/>
        <v>1200</v>
      </c>
    </row>
    <row r="13" spans="1:12" s="135" customFormat="1" ht="24.75" customHeight="1">
      <c r="A13" s="136"/>
      <c r="B13" s="137" t="s">
        <v>124</v>
      </c>
      <c r="C13" s="137"/>
      <c r="D13" s="138"/>
      <c r="E13" s="174"/>
      <c r="F13" s="139"/>
      <c r="G13" s="139"/>
      <c r="H13" s="185"/>
      <c r="I13" s="185"/>
      <c r="J13" s="140"/>
      <c r="L13" s="293">
        <f t="shared" si="0"/>
        <v>0</v>
      </c>
    </row>
    <row r="14" spans="1:12" s="135" customFormat="1" ht="24.75" customHeight="1">
      <c r="A14" s="136"/>
      <c r="B14" s="137" t="s">
        <v>125</v>
      </c>
      <c r="C14" s="137"/>
      <c r="D14" s="138"/>
      <c r="E14" s="174"/>
      <c r="F14" s="139"/>
      <c r="G14" s="139"/>
      <c r="H14" s="185"/>
      <c r="I14" s="185"/>
      <c r="J14" s="140"/>
      <c r="L14" s="293">
        <f t="shared" si="0"/>
        <v>0</v>
      </c>
    </row>
    <row r="15" spans="1:12" s="135" customFormat="1" ht="24.75" customHeight="1">
      <c r="A15" s="136"/>
      <c r="B15" s="137" t="s">
        <v>126</v>
      </c>
      <c r="C15" s="137"/>
      <c r="D15" s="138"/>
      <c r="E15" s="174"/>
      <c r="F15" s="139"/>
      <c r="G15" s="139"/>
      <c r="H15" s="185"/>
      <c r="I15" s="185"/>
      <c r="J15" s="140"/>
      <c r="L15" s="293">
        <f t="shared" si="0"/>
        <v>0</v>
      </c>
    </row>
    <row r="16" spans="1:12" s="135" customFormat="1" ht="24.75" customHeight="1">
      <c r="A16" s="136"/>
      <c r="B16" s="137" t="s">
        <v>127</v>
      </c>
      <c r="C16" s="137"/>
      <c r="D16" s="138"/>
      <c r="E16" s="192">
        <f>E31+E90+E203+E311+E363</f>
        <v>1098.8561081194039</v>
      </c>
      <c r="F16" s="139"/>
      <c r="G16" s="139"/>
      <c r="H16" s="185">
        <f>H31+H90+H203+H311+H363</f>
        <v>1200</v>
      </c>
      <c r="I16" s="185">
        <f>I31+I90+I203+I311+I363</f>
        <v>143.91999999999999</v>
      </c>
      <c r="J16" s="140"/>
      <c r="L16" s="293">
        <f t="shared" si="0"/>
        <v>1200</v>
      </c>
    </row>
    <row r="17" spans="1:12" s="135" customFormat="1" ht="24.75" customHeight="1">
      <c r="A17" s="136"/>
      <c r="B17" s="115" t="s">
        <v>163</v>
      </c>
      <c r="C17" s="115"/>
      <c r="D17" s="138"/>
      <c r="E17" s="174"/>
      <c r="F17" s="139"/>
      <c r="G17" s="139"/>
      <c r="H17" s="185"/>
      <c r="I17" s="185"/>
      <c r="J17" s="140"/>
      <c r="L17" s="293"/>
    </row>
    <row r="18" spans="1:12" s="135" customFormat="1" ht="24.75" customHeight="1">
      <c r="A18" s="130" t="s">
        <v>122</v>
      </c>
      <c r="B18" s="131" t="s">
        <v>129</v>
      </c>
      <c r="C18" s="131"/>
      <c r="D18" s="132"/>
      <c r="E18" s="173"/>
      <c r="F18" s="133"/>
      <c r="G18" s="133"/>
      <c r="H18" s="184"/>
      <c r="I18" s="184"/>
      <c r="J18" s="134"/>
      <c r="L18" s="293">
        <f t="shared" si="0"/>
        <v>0</v>
      </c>
    </row>
    <row r="19" spans="1:12" s="135" customFormat="1" ht="24.75" customHeight="1">
      <c r="A19" s="136"/>
      <c r="B19" s="137"/>
      <c r="C19" s="137"/>
      <c r="D19" s="138"/>
      <c r="E19" s="174"/>
      <c r="F19" s="139"/>
      <c r="G19" s="139"/>
      <c r="H19" s="185"/>
      <c r="I19" s="185"/>
      <c r="J19" s="140"/>
      <c r="L19" s="293">
        <f t="shared" si="0"/>
        <v>0</v>
      </c>
    </row>
    <row r="20" spans="1:12" s="129" customFormat="1" ht="26.25" customHeight="1">
      <c r="A20" s="359" t="s">
        <v>733</v>
      </c>
      <c r="B20" s="360" t="s">
        <v>734</v>
      </c>
      <c r="C20" s="360"/>
      <c r="D20" s="359" t="s">
        <v>120</v>
      </c>
      <c r="E20" s="361">
        <v>2919.1800000000003</v>
      </c>
      <c r="F20" s="360"/>
      <c r="G20" s="360"/>
      <c r="H20" s="362">
        <v>6095.12</v>
      </c>
      <c r="I20" s="362">
        <v>401.99999999999994</v>
      </c>
      <c r="J20" s="363"/>
      <c r="K20" s="129">
        <v>2475.6311988727271</v>
      </c>
      <c r="L20" s="293">
        <f t="shared" si="0"/>
        <v>3619.4888011272728</v>
      </c>
    </row>
    <row r="21" spans="1:12" s="76" customFormat="1" ht="24.75" customHeight="1">
      <c r="A21" s="364" t="s">
        <v>122</v>
      </c>
      <c r="B21" s="365" t="s">
        <v>123</v>
      </c>
      <c r="C21" s="365"/>
      <c r="D21" s="366"/>
      <c r="E21" s="367">
        <v>2919.1800000000003</v>
      </c>
      <c r="F21" s="368"/>
      <c r="G21" s="368"/>
      <c r="H21" s="367">
        <v>6095.12</v>
      </c>
      <c r="I21" s="367">
        <v>401.99999999999994</v>
      </c>
      <c r="J21" s="369"/>
      <c r="K21" s="210">
        <v>2475.6311988727271</v>
      </c>
      <c r="L21" s="293">
        <f t="shared" si="0"/>
        <v>3619.4888011272728</v>
      </c>
    </row>
    <row r="22" spans="1:12" s="76" customFormat="1" ht="24.75" customHeight="1">
      <c r="A22" s="370"/>
      <c r="B22" s="371" t="s">
        <v>124</v>
      </c>
      <c r="C22" s="371"/>
      <c r="D22" s="372"/>
      <c r="E22" s="373">
        <v>2300.0600000000004</v>
      </c>
      <c r="F22" s="373"/>
      <c r="G22" s="373"/>
      <c r="H22" s="373">
        <v>1157.06</v>
      </c>
      <c r="I22" s="373">
        <v>345.03999999999996</v>
      </c>
      <c r="J22" s="374"/>
      <c r="K22" s="76">
        <v>2126.5500000000002</v>
      </c>
      <c r="L22" s="293">
        <f t="shared" si="0"/>
        <v>-969.49000000000024</v>
      </c>
    </row>
    <row r="23" spans="1:12" s="76" customFormat="1" ht="24.75" customHeight="1">
      <c r="A23" s="370"/>
      <c r="B23" s="371" t="s">
        <v>125</v>
      </c>
      <c r="C23" s="371"/>
      <c r="D23" s="372"/>
      <c r="E23" s="373">
        <v>0</v>
      </c>
      <c r="F23" s="373"/>
      <c r="G23" s="373"/>
      <c r="H23" s="373">
        <v>0</v>
      </c>
      <c r="I23" s="373">
        <v>0</v>
      </c>
      <c r="J23" s="374"/>
      <c r="K23" s="76">
        <v>349.08119887272699</v>
      </c>
      <c r="L23" s="293">
        <f t="shared" si="0"/>
        <v>-349.08119887272699</v>
      </c>
    </row>
    <row r="24" spans="1:12" s="76" customFormat="1" ht="24.75" customHeight="1">
      <c r="A24" s="370"/>
      <c r="B24" s="371" t="s">
        <v>126</v>
      </c>
      <c r="C24" s="371"/>
      <c r="D24" s="372"/>
      <c r="E24" s="373">
        <v>619.12</v>
      </c>
      <c r="F24" s="375"/>
      <c r="G24" s="375"/>
      <c r="H24" s="373">
        <v>188.06</v>
      </c>
      <c r="I24" s="373">
        <v>56.96</v>
      </c>
      <c r="J24" s="374"/>
      <c r="L24" s="293">
        <f t="shared" si="0"/>
        <v>188.06</v>
      </c>
    </row>
    <row r="25" spans="1:12" s="76" customFormat="1" ht="24.75" customHeight="1">
      <c r="A25" s="370"/>
      <c r="B25" s="371" t="s">
        <v>127</v>
      </c>
      <c r="C25" s="371"/>
      <c r="D25" s="372"/>
      <c r="E25" s="373">
        <v>0</v>
      </c>
      <c r="F25" s="375"/>
      <c r="G25" s="375"/>
      <c r="H25" s="373">
        <v>0</v>
      </c>
      <c r="I25" s="373">
        <v>0</v>
      </c>
      <c r="J25" s="374"/>
      <c r="L25" s="293">
        <f t="shared" si="0"/>
        <v>0</v>
      </c>
    </row>
    <row r="26" spans="1:12" s="76" customFormat="1" ht="24.75" customHeight="1">
      <c r="A26" s="370"/>
      <c r="B26" s="376" t="s">
        <v>163</v>
      </c>
      <c r="C26" s="376"/>
      <c r="D26" s="372"/>
      <c r="E26" s="373">
        <v>0</v>
      </c>
      <c r="F26" s="375"/>
      <c r="G26" s="375"/>
      <c r="H26" s="373">
        <v>4750</v>
      </c>
      <c r="I26" s="373">
        <v>0</v>
      </c>
      <c r="J26" s="374"/>
      <c r="L26" s="293"/>
    </row>
    <row r="27" spans="1:12" s="76" customFormat="1" ht="24.75" customHeight="1">
      <c r="A27" s="364" t="s">
        <v>122</v>
      </c>
      <c r="B27" s="365" t="s">
        <v>128</v>
      </c>
      <c r="C27" s="365"/>
      <c r="D27" s="366"/>
      <c r="E27" s="377"/>
      <c r="F27" s="368"/>
      <c r="G27" s="368"/>
      <c r="H27" s="378"/>
      <c r="I27" s="378"/>
      <c r="J27" s="369"/>
      <c r="L27" s="293">
        <f t="shared" si="0"/>
        <v>0</v>
      </c>
    </row>
    <row r="28" spans="1:12" s="76" customFormat="1" ht="24.75" customHeight="1">
      <c r="A28" s="370"/>
      <c r="B28" s="371" t="s">
        <v>124</v>
      </c>
      <c r="C28" s="371"/>
      <c r="D28" s="372"/>
      <c r="E28" s="379"/>
      <c r="F28" s="380"/>
      <c r="G28" s="380"/>
      <c r="H28" s="381"/>
      <c r="I28" s="381"/>
      <c r="J28" s="374"/>
      <c r="L28" s="293">
        <f t="shared" si="0"/>
        <v>0</v>
      </c>
    </row>
    <row r="29" spans="1:12" s="76" customFormat="1" ht="24.75" customHeight="1">
      <c r="A29" s="370"/>
      <c r="B29" s="371" t="s">
        <v>125</v>
      </c>
      <c r="C29" s="371"/>
      <c r="D29" s="372"/>
      <c r="E29" s="379"/>
      <c r="F29" s="380"/>
      <c r="G29" s="380"/>
      <c r="H29" s="381"/>
      <c r="I29" s="381"/>
      <c r="J29" s="374"/>
      <c r="L29" s="293">
        <f t="shared" si="0"/>
        <v>0</v>
      </c>
    </row>
    <row r="30" spans="1:12" s="76" customFormat="1" ht="24.75" customHeight="1">
      <c r="A30" s="370"/>
      <c r="B30" s="371" t="s">
        <v>126</v>
      </c>
      <c r="C30" s="371"/>
      <c r="D30" s="372"/>
      <c r="E30" s="379"/>
      <c r="F30" s="380"/>
      <c r="G30" s="380"/>
      <c r="H30" s="381"/>
      <c r="I30" s="381"/>
      <c r="J30" s="374"/>
      <c r="L30" s="293">
        <f t="shared" si="0"/>
        <v>0</v>
      </c>
    </row>
    <row r="31" spans="1:12" s="76" customFormat="1" ht="24.75" customHeight="1">
      <c r="A31" s="370"/>
      <c r="B31" s="371" t="s">
        <v>127</v>
      </c>
      <c r="C31" s="371"/>
      <c r="D31" s="372"/>
      <c r="E31" s="379"/>
      <c r="F31" s="380"/>
      <c r="G31" s="380"/>
      <c r="H31" s="381"/>
      <c r="I31" s="381"/>
      <c r="J31" s="374"/>
      <c r="L31" s="293">
        <f t="shared" si="0"/>
        <v>0</v>
      </c>
    </row>
    <row r="32" spans="1:12" s="76" customFormat="1" ht="24.75" customHeight="1">
      <c r="A32" s="370"/>
      <c r="B32" s="376" t="s">
        <v>163</v>
      </c>
      <c r="C32" s="376"/>
      <c r="D32" s="372"/>
      <c r="E32" s="379"/>
      <c r="F32" s="380"/>
      <c r="G32" s="380"/>
      <c r="H32" s="381"/>
      <c r="I32" s="381"/>
      <c r="J32" s="374"/>
      <c r="L32" s="293"/>
    </row>
    <row r="33" spans="1:12" s="76" customFormat="1" ht="24.75" customHeight="1">
      <c r="A33" s="364" t="s">
        <v>122</v>
      </c>
      <c r="B33" s="365" t="s">
        <v>129</v>
      </c>
      <c r="C33" s="365"/>
      <c r="D33" s="366"/>
      <c r="E33" s="377"/>
      <c r="F33" s="368"/>
      <c r="G33" s="368"/>
      <c r="H33" s="378"/>
      <c r="I33" s="378"/>
      <c r="J33" s="369"/>
      <c r="L33" s="293">
        <f t="shared" si="0"/>
        <v>0</v>
      </c>
    </row>
    <row r="34" spans="1:12" s="76" customFormat="1" ht="24.75" customHeight="1">
      <c r="A34" s="370"/>
      <c r="B34" s="371"/>
      <c r="C34" s="371"/>
      <c r="D34" s="372"/>
      <c r="E34" s="379"/>
      <c r="F34" s="380"/>
      <c r="G34" s="380"/>
      <c r="H34" s="381"/>
      <c r="I34" s="381"/>
      <c r="J34" s="374"/>
      <c r="L34" s="293">
        <f t="shared" si="0"/>
        <v>0</v>
      </c>
    </row>
    <row r="35" spans="1:12" s="57" customFormat="1" ht="27" customHeight="1">
      <c r="A35" s="364" t="s">
        <v>130</v>
      </c>
      <c r="B35" s="365" t="s">
        <v>131</v>
      </c>
      <c r="C35" s="365"/>
      <c r="D35" s="366"/>
      <c r="E35" s="382">
        <v>2919.1800000000003</v>
      </c>
      <c r="F35" s="383"/>
      <c r="G35" s="384"/>
      <c r="H35" s="382">
        <v>6095.12</v>
      </c>
      <c r="I35" s="382">
        <v>401.99999999999994</v>
      </c>
      <c r="J35" s="365"/>
      <c r="K35" s="57">
        <v>2475.6311988727271</v>
      </c>
      <c r="L35" s="293">
        <f t="shared" si="0"/>
        <v>3619.4888011272728</v>
      </c>
    </row>
    <row r="36" spans="1:12" s="17" customFormat="1" ht="27" customHeight="1">
      <c r="A36" s="385">
        <v>1</v>
      </c>
      <c r="B36" s="386" t="s">
        <v>124</v>
      </c>
      <c r="C36" s="386"/>
      <c r="D36" s="387"/>
      <c r="E36" s="388">
        <v>2300.0600000000004</v>
      </c>
      <c r="F36" s="389"/>
      <c r="G36" s="390"/>
      <c r="H36" s="388">
        <v>1157.06</v>
      </c>
      <c r="I36" s="388">
        <v>345.03999999999996</v>
      </c>
      <c r="J36" s="391"/>
      <c r="K36" s="17">
        <v>2126.5500000000002</v>
      </c>
      <c r="L36" s="293">
        <f t="shared" si="0"/>
        <v>-969.49000000000024</v>
      </c>
    </row>
    <row r="37" spans="1:12" s="17" customFormat="1" ht="27" customHeight="1">
      <c r="A37" s="392">
        <v>1.1000000000000001</v>
      </c>
      <c r="B37" s="376" t="s">
        <v>132</v>
      </c>
      <c r="C37" s="376"/>
      <c r="D37" s="393"/>
      <c r="E37" s="394">
        <v>2300.0600000000004</v>
      </c>
      <c r="F37" s="395"/>
      <c r="G37" s="396"/>
      <c r="H37" s="394">
        <v>1157.06</v>
      </c>
      <c r="I37" s="394">
        <v>345.03999999999996</v>
      </c>
      <c r="J37" s="397"/>
      <c r="K37" s="17">
        <v>2126.5500000000002</v>
      </c>
      <c r="L37" s="293">
        <f t="shared" si="0"/>
        <v>-969.49000000000024</v>
      </c>
    </row>
    <row r="38" spans="1:12" s="80" customFormat="1" ht="33" customHeight="1">
      <c r="A38" s="398" t="s">
        <v>133</v>
      </c>
      <c r="B38" s="399" t="s">
        <v>735</v>
      </c>
      <c r="C38" s="399"/>
      <c r="D38" s="400" t="s">
        <v>614</v>
      </c>
      <c r="E38" s="401">
        <v>1103.6600000000001</v>
      </c>
      <c r="F38" s="402" t="s">
        <v>615</v>
      </c>
      <c r="G38" s="402" t="s">
        <v>615</v>
      </c>
      <c r="H38" s="403">
        <v>0</v>
      </c>
      <c r="I38" s="403">
        <v>6.81</v>
      </c>
      <c r="J38" s="404" t="s">
        <v>736</v>
      </c>
      <c r="K38" s="80">
        <v>67.12</v>
      </c>
      <c r="L38" s="293">
        <f t="shared" si="0"/>
        <v>-67.12</v>
      </c>
    </row>
    <row r="39" spans="1:12" s="80" customFormat="1" ht="36" customHeight="1">
      <c r="A39" s="398" t="s">
        <v>135</v>
      </c>
      <c r="B39" s="405" t="s">
        <v>737</v>
      </c>
      <c r="C39" s="405"/>
      <c r="D39" s="400" t="s">
        <v>616</v>
      </c>
      <c r="E39" s="401">
        <v>1196.4000000000001</v>
      </c>
      <c r="F39" s="406" t="s">
        <v>617</v>
      </c>
      <c r="G39" s="407" t="s">
        <v>617</v>
      </c>
      <c r="H39" s="408">
        <v>351.86</v>
      </c>
      <c r="I39" s="408">
        <v>203.42</v>
      </c>
      <c r="J39" s="409"/>
      <c r="K39" s="80">
        <v>1006.94</v>
      </c>
      <c r="L39" s="293">
        <f t="shared" si="0"/>
        <v>-655.08000000000004</v>
      </c>
    </row>
    <row r="40" spans="1:12" s="80" customFormat="1" ht="25.5">
      <c r="A40" s="398" t="s">
        <v>136</v>
      </c>
      <c r="B40" s="405" t="s">
        <v>738</v>
      </c>
      <c r="C40" s="405"/>
      <c r="D40" s="400" t="s">
        <v>739</v>
      </c>
      <c r="E40" s="410">
        <v>271.13</v>
      </c>
      <c r="F40" s="407" t="s">
        <v>740</v>
      </c>
      <c r="G40" s="410"/>
      <c r="H40" s="408">
        <v>250</v>
      </c>
      <c r="I40" s="408">
        <v>24.03</v>
      </c>
      <c r="J40" s="409"/>
      <c r="K40" s="80">
        <v>1052.49</v>
      </c>
      <c r="L40" s="293">
        <f t="shared" si="0"/>
        <v>-802.49</v>
      </c>
    </row>
    <row r="41" spans="1:12" s="17" customFormat="1" ht="27" customHeight="1">
      <c r="A41" s="398" t="s">
        <v>138</v>
      </c>
      <c r="B41" s="409" t="s">
        <v>543</v>
      </c>
      <c r="C41" s="409"/>
      <c r="D41" s="400" t="s">
        <v>544</v>
      </c>
      <c r="E41" s="401">
        <v>378</v>
      </c>
      <c r="F41" s="411"/>
      <c r="G41" s="407"/>
      <c r="H41" s="408">
        <v>308.56</v>
      </c>
      <c r="I41" s="408">
        <v>15.39</v>
      </c>
      <c r="J41" s="409"/>
      <c r="L41" s="293">
        <f t="shared" si="0"/>
        <v>308.56</v>
      </c>
    </row>
    <row r="42" spans="1:12" s="80" customFormat="1" ht="18.75" customHeight="1">
      <c r="A42" s="398" t="s">
        <v>140</v>
      </c>
      <c r="B42" s="409" t="s">
        <v>741</v>
      </c>
      <c r="C42" s="409"/>
      <c r="D42" s="400" t="s">
        <v>742</v>
      </c>
      <c r="E42" s="410">
        <v>317.39999999999998</v>
      </c>
      <c r="F42" s="407" t="s">
        <v>743</v>
      </c>
      <c r="G42" s="407"/>
      <c r="H42" s="408">
        <v>246.64</v>
      </c>
      <c r="I42" s="408">
        <v>95.39</v>
      </c>
      <c r="J42" s="409" t="s">
        <v>744</v>
      </c>
      <c r="L42" s="293">
        <f t="shared" si="0"/>
        <v>246.64</v>
      </c>
    </row>
    <row r="43" spans="1:12" s="80" customFormat="1" ht="18.75" customHeight="1">
      <c r="A43" s="392">
        <v>1.2</v>
      </c>
      <c r="B43" s="376" t="s">
        <v>142</v>
      </c>
      <c r="C43" s="376"/>
      <c r="D43" s="393"/>
      <c r="E43" s="412"/>
      <c r="F43" s="395"/>
      <c r="G43" s="396"/>
      <c r="H43" s="394">
        <v>0</v>
      </c>
      <c r="I43" s="394">
        <v>0</v>
      </c>
      <c r="J43" s="397"/>
      <c r="L43" s="293">
        <f t="shared" si="0"/>
        <v>0</v>
      </c>
    </row>
    <row r="44" spans="1:12" s="80" customFormat="1" ht="18.75" customHeight="1">
      <c r="A44" s="392">
        <v>2</v>
      </c>
      <c r="B44" s="376" t="s">
        <v>125</v>
      </c>
      <c r="C44" s="376"/>
      <c r="D44" s="393"/>
      <c r="E44" s="394">
        <v>0</v>
      </c>
      <c r="F44" s="413"/>
      <c r="G44" s="414"/>
      <c r="H44" s="394">
        <v>0</v>
      </c>
      <c r="I44" s="394"/>
      <c r="J44" s="397"/>
      <c r="L44" s="293">
        <f t="shared" si="0"/>
        <v>0</v>
      </c>
    </row>
    <row r="45" spans="1:12" s="80" customFormat="1" ht="37.5" customHeight="1">
      <c r="A45" s="392">
        <v>3</v>
      </c>
      <c r="B45" s="376" t="s">
        <v>126</v>
      </c>
      <c r="C45" s="376"/>
      <c r="D45" s="393"/>
      <c r="E45" s="394">
        <v>619.12</v>
      </c>
      <c r="F45" s="413"/>
      <c r="G45" s="414"/>
      <c r="H45" s="394">
        <v>188.06</v>
      </c>
      <c r="I45" s="394">
        <v>56.96</v>
      </c>
      <c r="J45" s="397"/>
      <c r="L45" s="293"/>
    </row>
    <row r="46" spans="1:12" s="80" customFormat="1" ht="37.5" customHeight="1">
      <c r="A46" s="392">
        <v>3.1</v>
      </c>
      <c r="B46" s="376" t="s">
        <v>151</v>
      </c>
      <c r="C46" s="376"/>
      <c r="D46" s="393"/>
      <c r="E46" s="394">
        <v>464.92</v>
      </c>
      <c r="F46" s="395"/>
      <c r="G46" s="396"/>
      <c r="H46" s="394">
        <v>188.06</v>
      </c>
      <c r="I46" s="394">
        <v>0</v>
      </c>
      <c r="J46" s="397"/>
      <c r="L46" s="293"/>
    </row>
    <row r="47" spans="1:12" s="17" customFormat="1" ht="27" customHeight="1">
      <c r="A47" s="398" t="s">
        <v>155</v>
      </c>
      <c r="B47" s="409" t="s">
        <v>745</v>
      </c>
      <c r="C47" s="409"/>
      <c r="D47" s="400" t="s">
        <v>619</v>
      </c>
      <c r="E47" s="401">
        <v>464.92</v>
      </c>
      <c r="F47" s="415" t="s">
        <v>620</v>
      </c>
      <c r="G47" s="415" t="s">
        <v>620</v>
      </c>
      <c r="H47" s="416">
        <v>188.06</v>
      </c>
      <c r="I47" s="417">
        <v>0</v>
      </c>
      <c r="J47" s="404"/>
      <c r="K47" s="17" t="s">
        <v>121</v>
      </c>
      <c r="L47" s="293" t="e">
        <f t="shared" si="0"/>
        <v>#VALUE!</v>
      </c>
    </row>
    <row r="48" spans="1:12" s="17" customFormat="1" ht="27" customHeight="1">
      <c r="A48" s="392">
        <v>3.2</v>
      </c>
      <c r="B48" s="376" t="s">
        <v>154</v>
      </c>
      <c r="C48" s="376"/>
      <c r="D48" s="393"/>
      <c r="E48" s="394">
        <v>154.19999999999999</v>
      </c>
      <c r="F48" s="395"/>
      <c r="G48" s="396"/>
      <c r="H48" s="394">
        <v>0</v>
      </c>
      <c r="I48" s="394">
        <v>56.96</v>
      </c>
      <c r="J48" s="397"/>
      <c r="L48" s="293">
        <f t="shared" si="0"/>
        <v>0</v>
      </c>
    </row>
    <row r="49" spans="1:12" s="80" customFormat="1" ht="18.75" customHeight="1">
      <c r="A49" s="398" t="s">
        <v>152</v>
      </c>
      <c r="B49" s="409" t="s">
        <v>746</v>
      </c>
      <c r="C49" s="420"/>
      <c r="D49" s="400" t="s">
        <v>621</v>
      </c>
      <c r="E49" s="401">
        <v>154.19999999999999</v>
      </c>
      <c r="F49" s="411" t="s">
        <v>747</v>
      </c>
      <c r="G49" s="407"/>
      <c r="H49" s="408">
        <v>0</v>
      </c>
      <c r="I49" s="408">
        <v>56.96</v>
      </c>
      <c r="J49" s="411" t="s">
        <v>545</v>
      </c>
      <c r="L49" s="293">
        <f t="shared" si="0"/>
        <v>0</v>
      </c>
    </row>
    <row r="50" spans="1:12" s="80" customFormat="1" ht="18.75" customHeight="1">
      <c r="A50" s="398" t="s">
        <v>173</v>
      </c>
      <c r="B50" s="409" t="s">
        <v>748</v>
      </c>
      <c r="C50" s="420"/>
      <c r="D50" s="400"/>
      <c r="E50" s="401">
        <v>59.85</v>
      </c>
      <c r="F50" s="411" t="s">
        <v>749</v>
      </c>
      <c r="G50" s="407"/>
      <c r="H50" s="408">
        <v>0</v>
      </c>
      <c r="I50" s="408">
        <v>53.75</v>
      </c>
      <c r="J50" s="411"/>
      <c r="L50" s="293">
        <f t="shared" si="0"/>
        <v>0</v>
      </c>
    </row>
    <row r="51" spans="1:12" s="80" customFormat="1" ht="18.75" customHeight="1">
      <c r="A51" s="398" t="s">
        <v>320</v>
      </c>
      <c r="B51" s="409" t="s">
        <v>750</v>
      </c>
      <c r="C51" s="420"/>
      <c r="D51" s="400"/>
      <c r="E51" s="425">
        <v>133.47612220483899</v>
      </c>
      <c r="F51" s="411" t="s">
        <v>749</v>
      </c>
      <c r="G51" s="407"/>
      <c r="H51" s="408">
        <v>0</v>
      </c>
      <c r="I51" s="408">
        <v>52.24</v>
      </c>
      <c r="J51" s="411"/>
      <c r="L51" s="293">
        <f t="shared" si="0"/>
        <v>0</v>
      </c>
    </row>
    <row r="52" spans="1:12" s="17" customFormat="1" ht="27" customHeight="1">
      <c r="A52" s="392">
        <v>4</v>
      </c>
      <c r="B52" s="376" t="s">
        <v>127</v>
      </c>
      <c r="C52" s="376"/>
      <c r="D52" s="393"/>
      <c r="E52" s="394">
        <v>0</v>
      </c>
      <c r="F52" s="413"/>
      <c r="G52" s="414"/>
      <c r="H52" s="394">
        <v>0</v>
      </c>
      <c r="I52" s="394"/>
      <c r="J52" s="397"/>
      <c r="L52" s="293">
        <f t="shared" si="0"/>
        <v>0</v>
      </c>
    </row>
    <row r="53" spans="1:12" s="80" customFormat="1" ht="18.75" customHeight="1">
      <c r="A53" s="392">
        <v>5</v>
      </c>
      <c r="B53" s="376" t="s">
        <v>163</v>
      </c>
      <c r="C53" s="376"/>
      <c r="D53" s="393"/>
      <c r="E53" s="394">
        <v>0</v>
      </c>
      <c r="F53" s="413"/>
      <c r="G53" s="414"/>
      <c r="H53" s="394">
        <v>4750</v>
      </c>
      <c r="I53" s="394">
        <v>0</v>
      </c>
      <c r="J53" s="397"/>
      <c r="L53" s="293">
        <f t="shared" si="0"/>
        <v>4750</v>
      </c>
    </row>
    <row r="54" spans="1:12" s="80" customFormat="1" ht="18.75" customHeight="1">
      <c r="A54" s="398" t="s">
        <v>165</v>
      </c>
      <c r="B54" s="409" t="s">
        <v>751</v>
      </c>
      <c r="C54" s="409"/>
      <c r="D54" s="426"/>
      <c r="E54" s="427"/>
      <c r="F54" s="428"/>
      <c r="G54" s="429"/>
      <c r="H54" s="408">
        <v>4750</v>
      </c>
      <c r="I54" s="430"/>
      <c r="J54" s="415"/>
      <c r="L54" s="293">
        <f t="shared" si="0"/>
        <v>4750</v>
      </c>
    </row>
    <row r="55" spans="1:12" s="80" customFormat="1" ht="18.75" customHeight="1">
      <c r="A55" s="431" t="s">
        <v>170</v>
      </c>
      <c r="B55" s="432" t="s">
        <v>171</v>
      </c>
      <c r="C55" s="432"/>
      <c r="D55" s="433"/>
      <c r="E55" s="434" t="s">
        <v>121</v>
      </c>
      <c r="F55" s="435"/>
      <c r="G55" s="436"/>
      <c r="H55" s="437" t="s">
        <v>121</v>
      </c>
      <c r="I55" s="437"/>
      <c r="J55" s="432"/>
      <c r="L55" s="293" t="e">
        <f t="shared" si="0"/>
        <v>#VALUE!</v>
      </c>
    </row>
    <row r="56" spans="1:12" s="17" customFormat="1" ht="27" customHeight="1">
      <c r="A56" s="392">
        <v>1</v>
      </c>
      <c r="B56" s="376" t="s">
        <v>124</v>
      </c>
      <c r="C56" s="376"/>
      <c r="D56" s="393"/>
      <c r="E56" s="394" t="s">
        <v>121</v>
      </c>
      <c r="F56" s="413"/>
      <c r="G56" s="414"/>
      <c r="H56" s="394" t="s">
        <v>121</v>
      </c>
      <c r="I56" s="394"/>
      <c r="J56" s="397"/>
      <c r="K56" s="17">
        <v>349.08119887272699</v>
      </c>
      <c r="L56" s="293" t="e">
        <f t="shared" si="0"/>
        <v>#VALUE!</v>
      </c>
    </row>
    <row r="57" spans="1:12" s="17" customFormat="1" ht="27" customHeight="1">
      <c r="A57" s="392">
        <v>1.1000000000000001</v>
      </c>
      <c r="B57" s="376" t="s">
        <v>132</v>
      </c>
      <c r="C57" s="376"/>
      <c r="D57" s="393"/>
      <c r="E57" s="412"/>
      <c r="F57" s="395"/>
      <c r="G57" s="396"/>
      <c r="H57" s="412"/>
      <c r="I57" s="412"/>
      <c r="J57" s="397"/>
      <c r="K57" s="17">
        <v>216.06</v>
      </c>
      <c r="L57" s="293">
        <f t="shared" si="0"/>
        <v>-216.06</v>
      </c>
    </row>
    <row r="58" spans="1:12" s="80" customFormat="1" ht="15">
      <c r="A58" s="392">
        <v>2</v>
      </c>
      <c r="B58" s="376" t="s">
        <v>126</v>
      </c>
      <c r="C58" s="376"/>
      <c r="D58" s="393"/>
      <c r="E58" s="394" t="s">
        <v>121</v>
      </c>
      <c r="F58" s="413"/>
      <c r="G58" s="414"/>
      <c r="H58" s="394" t="s">
        <v>121</v>
      </c>
      <c r="I58" s="394"/>
      <c r="J58" s="397"/>
      <c r="K58" s="80">
        <v>216.06</v>
      </c>
      <c r="L58" s="293" t="e">
        <f t="shared" si="0"/>
        <v>#VALUE!</v>
      </c>
    </row>
    <row r="59" spans="1:12" s="17" customFormat="1" ht="27" customHeight="1">
      <c r="A59" s="392">
        <v>3</v>
      </c>
      <c r="B59" s="376" t="s">
        <v>125</v>
      </c>
      <c r="C59" s="376"/>
      <c r="D59" s="393"/>
      <c r="E59" s="394" t="s">
        <v>121</v>
      </c>
      <c r="F59" s="413"/>
      <c r="G59" s="414"/>
      <c r="H59" s="394" t="s">
        <v>121</v>
      </c>
      <c r="I59" s="394"/>
      <c r="J59" s="397"/>
      <c r="K59" s="17">
        <v>133.02119887272701</v>
      </c>
      <c r="L59" s="293" t="e">
        <f t="shared" si="0"/>
        <v>#VALUE!</v>
      </c>
    </row>
    <row r="60" spans="1:12" s="80" customFormat="1" ht="15">
      <c r="A60" s="392">
        <v>4</v>
      </c>
      <c r="B60" s="376" t="s">
        <v>127</v>
      </c>
      <c r="C60" s="376"/>
      <c r="D60" s="393"/>
      <c r="E60" s="394" t="s">
        <v>121</v>
      </c>
      <c r="F60" s="413"/>
      <c r="G60" s="414"/>
      <c r="H60" s="394" t="s">
        <v>121</v>
      </c>
      <c r="I60" s="394"/>
      <c r="J60" s="397"/>
      <c r="K60" s="80">
        <v>133.02119887272701</v>
      </c>
      <c r="L60" s="293" t="e">
        <f t="shared" si="0"/>
        <v>#VALUE!</v>
      </c>
    </row>
    <row r="61" spans="1:12" s="17" customFormat="1" ht="27" customHeight="1">
      <c r="A61" s="392">
        <v>5</v>
      </c>
      <c r="B61" s="376" t="s">
        <v>163</v>
      </c>
      <c r="C61" s="376"/>
      <c r="D61" s="393"/>
      <c r="E61" s="394" t="s">
        <v>121</v>
      </c>
      <c r="F61" s="395"/>
      <c r="G61" s="396"/>
      <c r="H61" s="394" t="s">
        <v>121</v>
      </c>
      <c r="I61" s="394"/>
      <c r="J61" s="397"/>
      <c r="K61" s="17" t="s">
        <v>121</v>
      </c>
      <c r="L61" s="293" t="e">
        <f t="shared" si="0"/>
        <v>#VALUE!</v>
      </c>
    </row>
    <row r="62" spans="1:12" s="17" customFormat="1" ht="27" customHeight="1">
      <c r="A62" s="24">
        <v>4.0999999999999996</v>
      </c>
      <c r="B62" s="115" t="s">
        <v>156</v>
      </c>
      <c r="C62" s="115"/>
      <c r="D62" s="108"/>
      <c r="E62" s="225"/>
      <c r="F62" s="99"/>
      <c r="G62" s="100"/>
      <c r="H62" s="225"/>
      <c r="I62" s="225"/>
      <c r="J62" s="124"/>
      <c r="L62" s="293">
        <f t="shared" si="0"/>
        <v>0</v>
      </c>
    </row>
    <row r="63" spans="1:12" s="80" customFormat="1" ht="18.75" customHeight="1">
      <c r="A63" s="78" t="s">
        <v>157</v>
      </c>
      <c r="B63" s="79" t="s">
        <v>146</v>
      </c>
      <c r="C63" s="79"/>
      <c r="D63" s="109" t="s">
        <v>120</v>
      </c>
      <c r="E63" s="226"/>
      <c r="F63" s="14"/>
      <c r="G63" s="101"/>
      <c r="H63" s="227"/>
      <c r="I63" s="227"/>
      <c r="J63" s="79"/>
      <c r="L63" s="293">
        <f t="shared" si="0"/>
        <v>0</v>
      </c>
    </row>
    <row r="64" spans="1:12" s="80" customFormat="1" ht="18.75" customHeight="1">
      <c r="A64" s="78" t="s">
        <v>158</v>
      </c>
      <c r="B64" s="79" t="s">
        <v>146</v>
      </c>
      <c r="C64" s="79"/>
      <c r="D64" s="109" t="s">
        <v>120</v>
      </c>
      <c r="E64" s="226"/>
      <c r="F64" s="14"/>
      <c r="G64" s="101"/>
      <c r="H64" s="227"/>
      <c r="I64" s="227"/>
      <c r="J64" s="79"/>
      <c r="L64" s="293">
        <f t="shared" si="0"/>
        <v>0</v>
      </c>
    </row>
    <row r="65" spans="1:12" s="80" customFormat="1" ht="18.75" customHeight="1">
      <c r="A65" s="78"/>
      <c r="B65" s="79" t="s">
        <v>141</v>
      </c>
      <c r="C65" s="79"/>
      <c r="D65" s="109" t="s">
        <v>120</v>
      </c>
      <c r="E65" s="226"/>
      <c r="F65" s="14"/>
      <c r="G65" s="101"/>
      <c r="H65" s="227"/>
      <c r="I65" s="227"/>
      <c r="J65" s="79"/>
      <c r="L65" s="293">
        <f t="shared" si="0"/>
        <v>0</v>
      </c>
    </row>
    <row r="66" spans="1:12" s="17" customFormat="1" ht="27" customHeight="1">
      <c r="A66" s="24">
        <v>4.2</v>
      </c>
      <c r="B66" s="115" t="s">
        <v>160</v>
      </c>
      <c r="C66" s="115"/>
      <c r="D66" s="108"/>
      <c r="E66" s="225"/>
      <c r="F66" s="99"/>
      <c r="G66" s="100"/>
      <c r="H66" s="225"/>
      <c r="I66" s="225"/>
      <c r="J66" s="124"/>
      <c r="L66" s="293">
        <f t="shared" si="0"/>
        <v>0</v>
      </c>
    </row>
    <row r="67" spans="1:12" s="80" customFormat="1" ht="18.75" customHeight="1">
      <c r="A67" s="78" t="s">
        <v>161</v>
      </c>
      <c r="B67" s="79" t="s">
        <v>146</v>
      </c>
      <c r="C67" s="79"/>
      <c r="D67" s="109" t="s">
        <v>120</v>
      </c>
      <c r="E67" s="226"/>
      <c r="F67" s="14"/>
      <c r="G67" s="101"/>
      <c r="H67" s="227"/>
      <c r="I67" s="227"/>
      <c r="J67" s="79"/>
      <c r="L67" s="293">
        <f t="shared" si="0"/>
        <v>0</v>
      </c>
    </row>
    <row r="68" spans="1:12" s="80" customFormat="1" ht="18.75" customHeight="1">
      <c r="A68" s="78" t="s">
        <v>162</v>
      </c>
      <c r="B68" s="79" t="s">
        <v>146</v>
      </c>
      <c r="C68" s="79"/>
      <c r="D68" s="109" t="s">
        <v>120</v>
      </c>
      <c r="E68" s="226"/>
      <c r="F68" s="14"/>
      <c r="G68" s="101"/>
      <c r="H68" s="227"/>
      <c r="I68" s="227"/>
      <c r="J68" s="79"/>
      <c r="L68" s="293">
        <f t="shared" si="0"/>
        <v>0</v>
      </c>
    </row>
    <row r="69" spans="1:12" s="80" customFormat="1" ht="18.75" customHeight="1">
      <c r="A69" s="78"/>
      <c r="B69" s="79" t="s">
        <v>141</v>
      </c>
      <c r="C69" s="79"/>
      <c r="D69" s="109" t="s">
        <v>120</v>
      </c>
      <c r="E69" s="226"/>
      <c r="F69" s="14"/>
      <c r="G69" s="101"/>
      <c r="H69" s="227"/>
      <c r="I69" s="227"/>
      <c r="J69" s="79"/>
      <c r="L69" s="293">
        <f t="shared" si="0"/>
        <v>0</v>
      </c>
    </row>
    <row r="70" spans="1:12" s="17" customFormat="1" ht="27" customHeight="1">
      <c r="A70" s="24">
        <v>5.0999999999999996</v>
      </c>
      <c r="B70" s="115" t="s">
        <v>164</v>
      </c>
      <c r="C70" s="115"/>
      <c r="D70" s="108"/>
      <c r="E70" s="225"/>
      <c r="F70" s="99"/>
      <c r="G70" s="100"/>
      <c r="H70" s="225"/>
      <c r="I70" s="225"/>
      <c r="J70" s="124"/>
      <c r="L70" s="293">
        <f t="shared" ref="L70:L94" si="1">H70-K70</f>
        <v>0</v>
      </c>
    </row>
    <row r="71" spans="1:12" s="80" customFormat="1" ht="18.75" customHeight="1">
      <c r="A71" s="78" t="s">
        <v>165</v>
      </c>
      <c r="B71" s="79" t="s">
        <v>146</v>
      </c>
      <c r="C71" s="79"/>
      <c r="D71" s="109" t="s">
        <v>120</v>
      </c>
      <c r="E71" s="226"/>
      <c r="F71" s="14"/>
      <c r="G71" s="101"/>
      <c r="H71" s="227"/>
      <c r="I71" s="227"/>
      <c r="J71" s="79"/>
      <c r="L71" s="293">
        <f t="shared" si="1"/>
        <v>0</v>
      </c>
    </row>
    <row r="72" spans="1:12" s="80" customFormat="1" ht="18.75" customHeight="1">
      <c r="A72" s="78" t="s">
        <v>166</v>
      </c>
      <c r="B72" s="79" t="s">
        <v>146</v>
      </c>
      <c r="C72" s="79"/>
      <c r="D72" s="109" t="s">
        <v>120</v>
      </c>
      <c r="E72" s="226"/>
      <c r="F72" s="14"/>
      <c r="G72" s="101"/>
      <c r="H72" s="227"/>
      <c r="I72" s="227"/>
      <c r="J72" s="79"/>
      <c r="L72" s="293">
        <f t="shared" si="1"/>
        <v>0</v>
      </c>
    </row>
    <row r="73" spans="1:12" s="80" customFormat="1" ht="18.75" customHeight="1">
      <c r="A73" s="78"/>
      <c r="B73" s="79" t="s">
        <v>141</v>
      </c>
      <c r="C73" s="79"/>
      <c r="D73" s="109" t="s">
        <v>120</v>
      </c>
      <c r="E73" s="226"/>
      <c r="F73" s="14"/>
      <c r="G73" s="101"/>
      <c r="H73" s="227"/>
      <c r="I73" s="227"/>
      <c r="J73" s="79"/>
      <c r="L73" s="293">
        <f t="shared" si="1"/>
        <v>0</v>
      </c>
    </row>
    <row r="74" spans="1:12" s="17" customFormat="1" ht="24.75" customHeight="1">
      <c r="A74" s="24">
        <v>5.2</v>
      </c>
      <c r="B74" s="115" t="s">
        <v>167</v>
      </c>
      <c r="C74" s="115"/>
      <c r="D74" s="108"/>
      <c r="E74" s="225"/>
      <c r="F74" s="99"/>
      <c r="G74" s="100"/>
      <c r="H74" s="225"/>
      <c r="I74" s="225"/>
      <c r="J74" s="124"/>
      <c r="L74" s="293">
        <f t="shared" si="1"/>
        <v>0</v>
      </c>
    </row>
    <row r="75" spans="1:12" s="80" customFormat="1" ht="18.75" customHeight="1">
      <c r="A75" s="78" t="s">
        <v>168</v>
      </c>
      <c r="B75" s="79" t="s">
        <v>146</v>
      </c>
      <c r="C75" s="79"/>
      <c r="D75" s="109" t="s">
        <v>120</v>
      </c>
      <c r="E75" s="226"/>
      <c r="F75" s="14"/>
      <c r="G75" s="101"/>
      <c r="H75" s="227"/>
      <c r="I75" s="227"/>
      <c r="J75" s="79"/>
      <c r="L75" s="293">
        <f t="shared" si="1"/>
        <v>0</v>
      </c>
    </row>
    <row r="76" spans="1:12" s="80" customFormat="1" ht="18.75" customHeight="1">
      <c r="A76" s="78" t="s">
        <v>169</v>
      </c>
      <c r="B76" s="79" t="s">
        <v>146</v>
      </c>
      <c r="C76" s="79"/>
      <c r="D76" s="109" t="s">
        <v>120</v>
      </c>
      <c r="E76" s="226"/>
      <c r="F76" s="14"/>
      <c r="G76" s="101"/>
      <c r="H76" s="227"/>
      <c r="I76" s="227"/>
      <c r="J76" s="79"/>
      <c r="L76" s="293">
        <f t="shared" si="1"/>
        <v>0</v>
      </c>
    </row>
    <row r="77" spans="1:12" s="80" customFormat="1" ht="18.75" customHeight="1">
      <c r="A77" s="78"/>
      <c r="B77" s="79" t="s">
        <v>141</v>
      </c>
      <c r="C77" s="79"/>
      <c r="D77" s="109" t="s">
        <v>120</v>
      </c>
      <c r="E77" s="226"/>
      <c r="F77" s="14"/>
      <c r="G77" s="101"/>
      <c r="H77" s="227"/>
      <c r="I77" s="227"/>
      <c r="J77" s="79"/>
      <c r="L77" s="293">
        <f t="shared" si="1"/>
        <v>0</v>
      </c>
    </row>
    <row r="78" spans="1:12" s="18" customFormat="1" ht="20.45" customHeight="1">
      <c r="A78" s="25"/>
      <c r="B78" s="116"/>
      <c r="C78" s="116"/>
      <c r="D78" s="110"/>
      <c r="E78" s="237"/>
      <c r="F78" s="102"/>
      <c r="G78" s="102"/>
      <c r="H78" s="238"/>
      <c r="I78" s="238"/>
      <c r="J78" s="125"/>
      <c r="L78" s="293">
        <f t="shared" si="1"/>
        <v>0</v>
      </c>
    </row>
    <row r="79" spans="1:12" s="129" customFormat="1" ht="26.25" customHeight="1">
      <c r="A79" s="167" t="s">
        <v>175</v>
      </c>
      <c r="B79" s="168" t="s">
        <v>178</v>
      </c>
      <c r="C79" s="168"/>
      <c r="D79" s="167" t="s">
        <v>120</v>
      </c>
      <c r="E79" s="239">
        <f>E80+E86+E92</f>
        <v>83158.957044441719</v>
      </c>
      <c r="F79" s="168"/>
      <c r="G79" s="168"/>
      <c r="H79" s="239">
        <f>H80+H86+H92</f>
        <v>15096.95</v>
      </c>
      <c r="I79" s="239">
        <f>I80+I86+I92</f>
        <v>3592.7819629893243</v>
      </c>
      <c r="J79" s="169"/>
      <c r="K79" s="129">
        <v>11596.95</v>
      </c>
      <c r="L79" s="293">
        <f t="shared" si="1"/>
        <v>3500</v>
      </c>
    </row>
    <row r="80" spans="1:12" s="135" customFormat="1" ht="24.75" customHeight="1">
      <c r="A80" s="130" t="s">
        <v>122</v>
      </c>
      <c r="B80" s="131" t="s">
        <v>123</v>
      </c>
      <c r="C80" s="131"/>
      <c r="D80" s="132"/>
      <c r="E80" s="209">
        <f>SUM(E81:E85)</f>
        <v>82060.100936322313</v>
      </c>
      <c r="F80" s="133"/>
      <c r="G80" s="133"/>
      <c r="H80" s="209">
        <f>SUM(H81:H85)</f>
        <v>13896.95</v>
      </c>
      <c r="I80" s="209">
        <f>SUM(I81:I85)</f>
        <v>3448.8619629893242</v>
      </c>
      <c r="J80" s="134"/>
      <c r="K80" s="135">
        <v>11596.95</v>
      </c>
      <c r="L80" s="293">
        <f t="shared" si="1"/>
        <v>2300</v>
      </c>
    </row>
    <row r="81" spans="1:12" s="135" customFormat="1" ht="24.75" customHeight="1">
      <c r="A81" s="136"/>
      <c r="B81" s="137" t="s">
        <v>124</v>
      </c>
      <c r="C81" s="137"/>
      <c r="D81" s="138"/>
      <c r="E81" s="192">
        <f>E95</f>
        <v>71003.149999999994</v>
      </c>
      <c r="F81" s="139"/>
      <c r="G81" s="139"/>
      <c r="H81" s="192">
        <f>H95</f>
        <v>11847.43</v>
      </c>
      <c r="I81" s="192">
        <f>I95</f>
        <v>3066.9201000000003</v>
      </c>
      <c r="J81" s="140"/>
      <c r="K81" s="135">
        <v>10299.89</v>
      </c>
      <c r="L81" s="293">
        <f t="shared" si="1"/>
        <v>1547.5400000000009</v>
      </c>
    </row>
    <row r="82" spans="1:12" s="135" customFormat="1" ht="24.75" customHeight="1">
      <c r="A82" s="136"/>
      <c r="B82" s="137" t="s">
        <v>125</v>
      </c>
      <c r="C82" s="137"/>
      <c r="D82" s="138"/>
      <c r="E82" s="174"/>
      <c r="F82" s="139"/>
      <c r="G82" s="139"/>
      <c r="H82" s="174"/>
      <c r="I82" s="174"/>
      <c r="J82" s="140"/>
      <c r="L82" s="293">
        <f t="shared" si="1"/>
        <v>0</v>
      </c>
    </row>
    <row r="83" spans="1:12" s="135" customFormat="1" ht="24.75" customHeight="1">
      <c r="A83" s="136"/>
      <c r="B83" s="137" t="s">
        <v>126</v>
      </c>
      <c r="C83" s="137"/>
      <c r="D83" s="138"/>
      <c r="E83" s="300">
        <f>E110</f>
        <v>5654.1109363223277</v>
      </c>
      <c r="F83" s="139"/>
      <c r="G83" s="139"/>
      <c r="H83" s="300">
        <f>H110</f>
        <v>897.24999999999989</v>
      </c>
      <c r="I83" s="300">
        <f>I110</f>
        <v>321.84186298932389</v>
      </c>
      <c r="J83" s="140"/>
      <c r="K83" s="135">
        <v>144.79</v>
      </c>
      <c r="L83" s="293">
        <f t="shared" si="1"/>
        <v>752.45999999999992</v>
      </c>
    </row>
    <row r="84" spans="1:12" s="135" customFormat="1" ht="24.75" customHeight="1">
      <c r="A84" s="136"/>
      <c r="B84" s="137" t="s">
        <v>127</v>
      </c>
      <c r="C84" s="137"/>
      <c r="D84" s="138"/>
      <c r="E84" s="300">
        <f>E119</f>
        <v>5402.84</v>
      </c>
      <c r="F84" s="139"/>
      <c r="G84" s="139"/>
      <c r="H84" s="300">
        <f>H119</f>
        <v>1152.27</v>
      </c>
      <c r="I84" s="300">
        <f>I119</f>
        <v>60.099999999999994</v>
      </c>
      <c r="J84" s="140"/>
      <c r="K84" s="135">
        <v>1152.27</v>
      </c>
      <c r="L84" s="293">
        <f t="shared" si="1"/>
        <v>0</v>
      </c>
    </row>
    <row r="85" spans="1:12" s="135" customFormat="1" ht="24.75" customHeight="1">
      <c r="A85" s="136"/>
      <c r="B85" s="115" t="s">
        <v>163</v>
      </c>
      <c r="C85" s="115"/>
      <c r="D85" s="138"/>
      <c r="E85" s="300">
        <f>E128</f>
        <v>0</v>
      </c>
      <c r="F85" s="139"/>
      <c r="G85" s="139"/>
      <c r="H85" s="300">
        <f>H128</f>
        <v>0</v>
      </c>
      <c r="I85" s="300">
        <f>I128</f>
        <v>0</v>
      </c>
      <c r="J85" s="140"/>
      <c r="L85" s="293"/>
    </row>
    <row r="86" spans="1:12" s="135" customFormat="1" ht="24.75" customHeight="1">
      <c r="A86" s="130" t="s">
        <v>122</v>
      </c>
      <c r="B86" s="131" t="s">
        <v>128</v>
      </c>
      <c r="C86" s="131"/>
      <c r="D86" s="132"/>
      <c r="E86" s="326">
        <f>E91+E90+E89+E88+E87</f>
        <v>1098.8561081194039</v>
      </c>
      <c r="F86" s="133"/>
      <c r="G86" s="133"/>
      <c r="H86" s="184">
        <f>H87+H88+H89+H90+H91</f>
        <v>1200</v>
      </c>
      <c r="I86" s="184">
        <f>I87+I88+I89+I90+I91</f>
        <v>143.91999999999999</v>
      </c>
      <c r="J86" s="134"/>
      <c r="L86" s="293">
        <f t="shared" si="1"/>
        <v>1200</v>
      </c>
    </row>
    <row r="87" spans="1:12" s="135" customFormat="1" ht="24.75" customHeight="1">
      <c r="A87" s="136"/>
      <c r="B87" s="137" t="s">
        <v>124</v>
      </c>
      <c r="C87" s="137"/>
      <c r="D87" s="138"/>
      <c r="E87" s="174"/>
      <c r="F87" s="139"/>
      <c r="G87" s="139"/>
      <c r="H87" s="185"/>
      <c r="I87" s="185"/>
      <c r="J87" s="140"/>
      <c r="L87" s="293">
        <f t="shared" si="1"/>
        <v>0</v>
      </c>
    </row>
    <row r="88" spans="1:12" s="135" customFormat="1" ht="24.75" customHeight="1">
      <c r="A88" s="136"/>
      <c r="B88" s="137" t="s">
        <v>125</v>
      </c>
      <c r="C88" s="137"/>
      <c r="D88" s="138"/>
      <c r="E88" s="174"/>
      <c r="F88" s="139"/>
      <c r="G88" s="139"/>
      <c r="H88" s="185"/>
      <c r="I88" s="185"/>
      <c r="J88" s="140"/>
      <c r="L88" s="293">
        <f t="shared" si="1"/>
        <v>0</v>
      </c>
    </row>
    <row r="89" spans="1:12" s="135" customFormat="1" ht="24.75" customHeight="1">
      <c r="A89" s="136"/>
      <c r="B89" s="137" t="s">
        <v>126</v>
      </c>
      <c r="C89" s="137"/>
      <c r="D89" s="138"/>
      <c r="E89" s="174"/>
      <c r="F89" s="139"/>
      <c r="G89" s="139"/>
      <c r="H89" s="185"/>
      <c r="I89" s="185"/>
      <c r="J89" s="140"/>
      <c r="L89" s="293">
        <f t="shared" si="1"/>
        <v>0</v>
      </c>
    </row>
    <row r="90" spans="1:12" s="135" customFormat="1" ht="24.75" customHeight="1">
      <c r="A90" s="136"/>
      <c r="B90" s="137" t="s">
        <v>127</v>
      </c>
      <c r="C90" s="137"/>
      <c r="D90" s="138"/>
      <c r="E90" s="300">
        <f>E165</f>
        <v>1098.8561081194039</v>
      </c>
      <c r="F90" s="139"/>
      <c r="G90" s="139"/>
      <c r="H90" s="185">
        <f>H165</f>
        <v>1200</v>
      </c>
      <c r="I90" s="185">
        <f>I178</f>
        <v>143.91999999999999</v>
      </c>
      <c r="J90" s="140"/>
      <c r="L90" s="293">
        <f t="shared" si="1"/>
        <v>1200</v>
      </c>
    </row>
    <row r="91" spans="1:12" s="135" customFormat="1" ht="24.75" customHeight="1">
      <c r="A91" s="136"/>
      <c r="B91" s="115" t="s">
        <v>163</v>
      </c>
      <c r="C91" s="115"/>
      <c r="D91" s="138"/>
      <c r="E91" s="174"/>
      <c r="F91" s="139"/>
      <c r="G91" s="139"/>
      <c r="H91" s="185"/>
      <c r="I91" s="185"/>
      <c r="J91" s="140"/>
      <c r="L91" s="293"/>
    </row>
    <row r="92" spans="1:12" s="135" customFormat="1" ht="24.75" customHeight="1">
      <c r="A92" s="130" t="s">
        <v>122</v>
      </c>
      <c r="B92" s="131" t="s">
        <v>129</v>
      </c>
      <c r="C92" s="131"/>
      <c r="D92" s="132"/>
      <c r="E92" s="173"/>
      <c r="F92" s="133"/>
      <c r="G92" s="133"/>
      <c r="H92" s="184"/>
      <c r="I92" s="184"/>
      <c r="J92" s="134"/>
      <c r="L92" s="293">
        <f t="shared" si="1"/>
        <v>0</v>
      </c>
    </row>
    <row r="93" spans="1:12" s="135" customFormat="1" ht="24.75" customHeight="1">
      <c r="A93" s="136"/>
      <c r="B93" s="137"/>
      <c r="C93" s="137"/>
      <c r="D93" s="138"/>
      <c r="E93" s="174"/>
      <c r="F93" s="139"/>
      <c r="G93" s="139"/>
      <c r="H93" s="185"/>
      <c r="I93" s="185"/>
      <c r="J93" s="140"/>
      <c r="L93" s="293">
        <f t="shared" si="1"/>
        <v>0</v>
      </c>
    </row>
    <row r="94" spans="1:12" s="143" customFormat="1" ht="27" customHeight="1">
      <c r="A94" s="130" t="s">
        <v>130</v>
      </c>
      <c r="B94" s="131" t="s">
        <v>131</v>
      </c>
      <c r="C94" s="131"/>
      <c r="D94" s="132"/>
      <c r="E94" s="141">
        <f>E95+E101+E110+E119+E128</f>
        <v>82060.100936322313</v>
      </c>
      <c r="F94" s="126"/>
      <c r="G94" s="72"/>
      <c r="H94" s="141">
        <f>H95+H101+H110+H119+H128</f>
        <v>13896.95</v>
      </c>
      <c r="I94" s="141">
        <f>I95+I101+I110+I119+I128</f>
        <v>3448.8619629893242</v>
      </c>
      <c r="J94" s="131"/>
      <c r="K94" s="143">
        <v>10299.89</v>
      </c>
      <c r="L94" s="293">
        <f t="shared" si="1"/>
        <v>3597.0600000000013</v>
      </c>
    </row>
    <row r="95" spans="1:12" s="151" customFormat="1" ht="27" customHeight="1">
      <c r="A95" s="144">
        <v>1</v>
      </c>
      <c r="B95" s="145" t="s">
        <v>124</v>
      </c>
      <c r="C95" s="145"/>
      <c r="D95" s="146"/>
      <c r="E95" s="147">
        <f>E96+E100</f>
        <v>71003.149999999994</v>
      </c>
      <c r="F95" s="148"/>
      <c r="G95" s="149"/>
      <c r="H95" s="147">
        <f>H96+H100</f>
        <v>11847.43</v>
      </c>
      <c r="I95" s="147">
        <f>I96+I100</f>
        <v>3066.9201000000003</v>
      </c>
      <c r="J95" s="150"/>
      <c r="K95" s="151">
        <v>10299.89</v>
      </c>
      <c r="L95" s="293">
        <f t="shared" ref="L95:L159" si="2">H95-K95</f>
        <v>1547.5400000000009</v>
      </c>
    </row>
    <row r="96" spans="1:12" s="151" customFormat="1" ht="27" customHeight="1">
      <c r="A96" s="152">
        <v>1.1000000000000001</v>
      </c>
      <c r="B96" s="153" t="s">
        <v>132</v>
      </c>
      <c r="C96" s="153"/>
      <c r="D96" s="154"/>
      <c r="E96" s="175">
        <f>SUM(E97:E99)</f>
        <v>71003.149999999994</v>
      </c>
      <c r="F96" s="99"/>
      <c r="G96" s="100"/>
      <c r="H96" s="175">
        <f>SUM(H97:H99)</f>
        <v>11847.43</v>
      </c>
      <c r="I96" s="175">
        <f>SUM(I97:I99)</f>
        <v>3066.9201000000003</v>
      </c>
      <c r="J96" s="155"/>
      <c r="K96" s="151">
        <v>10061.469999999999</v>
      </c>
      <c r="L96" s="293">
        <f t="shared" si="2"/>
        <v>1785.9600000000009</v>
      </c>
    </row>
    <row r="97" spans="1:12" s="161" customFormat="1" ht="267" customHeight="1">
      <c r="A97" s="156" t="s">
        <v>133</v>
      </c>
      <c r="B97" s="79" t="s">
        <v>459</v>
      </c>
      <c r="C97" s="203" t="s">
        <v>460</v>
      </c>
      <c r="D97" s="196" t="s">
        <v>181</v>
      </c>
      <c r="E97" s="203">
        <v>56800</v>
      </c>
      <c r="F97" s="159" t="s">
        <v>134</v>
      </c>
      <c r="G97" s="160" t="s">
        <v>134</v>
      </c>
      <c r="H97" s="186">
        <v>10005</v>
      </c>
      <c r="I97" s="307">
        <v>2539.6801</v>
      </c>
      <c r="J97" s="14" t="s">
        <v>499</v>
      </c>
      <c r="K97" s="161">
        <v>8005</v>
      </c>
      <c r="L97" s="293">
        <f t="shared" si="2"/>
        <v>2000</v>
      </c>
    </row>
    <row r="98" spans="1:12" s="161" customFormat="1" ht="255">
      <c r="A98" s="156" t="s">
        <v>135</v>
      </c>
      <c r="B98" s="79" t="s">
        <v>182</v>
      </c>
      <c r="C98" s="203" t="s">
        <v>461</v>
      </c>
      <c r="D98" s="196" t="s">
        <v>183</v>
      </c>
      <c r="E98" s="203">
        <v>7840.54</v>
      </c>
      <c r="F98" s="311" t="s">
        <v>411</v>
      </c>
      <c r="G98" s="311" t="s">
        <v>411</v>
      </c>
      <c r="H98" s="186">
        <v>1692.56</v>
      </c>
      <c r="I98" s="324">
        <v>527.24</v>
      </c>
      <c r="J98" s="79" t="s">
        <v>500</v>
      </c>
      <c r="K98" s="161">
        <v>1392.56</v>
      </c>
      <c r="L98" s="293">
        <f t="shared" si="2"/>
        <v>300</v>
      </c>
    </row>
    <row r="99" spans="1:12" s="161" customFormat="1" ht="33" customHeight="1">
      <c r="A99" s="156" t="s">
        <v>136</v>
      </c>
      <c r="B99" s="79" t="s">
        <v>191</v>
      </c>
      <c r="C99" s="203" t="s">
        <v>460</v>
      </c>
      <c r="D99" s="196" t="s">
        <v>184</v>
      </c>
      <c r="E99" s="193">
        <v>6362.61</v>
      </c>
      <c r="F99" s="311" t="s">
        <v>137</v>
      </c>
      <c r="G99" s="311" t="s">
        <v>137</v>
      </c>
      <c r="H99" s="186">
        <v>149.87</v>
      </c>
      <c r="I99" s="297">
        <v>0</v>
      </c>
      <c r="J99" s="79"/>
      <c r="K99" s="161">
        <v>149.87</v>
      </c>
      <c r="L99" s="293">
        <f t="shared" si="2"/>
        <v>0</v>
      </c>
    </row>
    <row r="100" spans="1:12" s="151" customFormat="1" ht="27" customHeight="1">
      <c r="A100" s="152">
        <v>1.2</v>
      </c>
      <c r="B100" s="153" t="s">
        <v>142</v>
      </c>
      <c r="C100" s="153"/>
      <c r="D100" s="154"/>
      <c r="E100" s="175">
        <v>0</v>
      </c>
      <c r="F100" s="99"/>
      <c r="G100" s="100"/>
      <c r="H100" s="175">
        <v>0</v>
      </c>
      <c r="I100" s="175">
        <v>0</v>
      </c>
      <c r="J100" s="155"/>
      <c r="K100" s="151">
        <v>238.42</v>
      </c>
      <c r="L100" s="293">
        <f t="shared" si="2"/>
        <v>-238.42</v>
      </c>
    </row>
    <row r="101" spans="1:12" s="151" customFormat="1" ht="27" customHeight="1">
      <c r="A101" s="144">
        <v>2</v>
      </c>
      <c r="B101" s="145" t="s">
        <v>125</v>
      </c>
      <c r="C101" s="145"/>
      <c r="D101" s="146"/>
      <c r="E101" s="147">
        <f>SUM(E102:E106)</f>
        <v>0</v>
      </c>
      <c r="F101" s="148"/>
      <c r="G101" s="149"/>
      <c r="H101" s="147">
        <f>SUM(H102:H106)</f>
        <v>0</v>
      </c>
      <c r="I101" s="147">
        <f>SUM(I102:I106)</f>
        <v>0</v>
      </c>
      <c r="J101" s="150"/>
      <c r="K101" s="151" t="s">
        <v>121</v>
      </c>
      <c r="L101" s="293" t="e">
        <f t="shared" si="2"/>
        <v>#VALUE!</v>
      </c>
    </row>
    <row r="102" spans="1:12" s="151" customFormat="1" ht="27" customHeight="1">
      <c r="A102" s="152">
        <v>2.1</v>
      </c>
      <c r="B102" s="153" t="s">
        <v>144</v>
      </c>
      <c r="C102" s="153"/>
      <c r="D102" s="154"/>
      <c r="E102" s="175"/>
      <c r="F102" s="99"/>
      <c r="G102" s="100"/>
      <c r="H102" s="175"/>
      <c r="I102" s="175"/>
      <c r="J102" s="155"/>
      <c r="L102" s="293">
        <f t="shared" si="2"/>
        <v>0</v>
      </c>
    </row>
    <row r="103" spans="1:12" s="161" customFormat="1" ht="18.75" customHeight="1">
      <c r="A103" s="156" t="s">
        <v>145</v>
      </c>
      <c r="B103" s="157" t="s">
        <v>146</v>
      </c>
      <c r="C103" s="157"/>
      <c r="D103" s="158" t="s">
        <v>120</v>
      </c>
      <c r="E103" s="176"/>
      <c r="F103" s="159"/>
      <c r="G103" s="160"/>
      <c r="H103" s="187"/>
      <c r="I103" s="187"/>
      <c r="J103" s="157"/>
      <c r="L103" s="293">
        <f t="shared" si="2"/>
        <v>0</v>
      </c>
    </row>
    <row r="104" spans="1:12" s="161" customFormat="1" ht="18.75" customHeight="1">
      <c r="A104" s="156" t="s">
        <v>147</v>
      </c>
      <c r="B104" s="157" t="s">
        <v>146</v>
      </c>
      <c r="C104" s="157"/>
      <c r="D104" s="158" t="s">
        <v>120</v>
      </c>
      <c r="E104" s="176"/>
      <c r="F104" s="159"/>
      <c r="G104" s="160"/>
      <c r="H104" s="187"/>
      <c r="I104" s="187"/>
      <c r="J104" s="157"/>
      <c r="L104" s="293">
        <f t="shared" si="2"/>
        <v>0</v>
      </c>
    </row>
    <row r="105" spans="1:12" s="161" customFormat="1" ht="18.75" customHeight="1">
      <c r="A105" s="156"/>
      <c r="B105" s="157" t="s">
        <v>141</v>
      </c>
      <c r="C105" s="157"/>
      <c r="D105" s="158" t="s">
        <v>120</v>
      </c>
      <c r="E105" s="176"/>
      <c r="F105" s="159"/>
      <c r="G105" s="160"/>
      <c r="H105" s="187"/>
      <c r="I105" s="187"/>
      <c r="J105" s="157"/>
      <c r="L105" s="293">
        <f t="shared" si="2"/>
        <v>0</v>
      </c>
    </row>
    <row r="106" spans="1:12" s="151" customFormat="1" ht="27" customHeight="1">
      <c r="A106" s="152">
        <v>2.2000000000000002</v>
      </c>
      <c r="B106" s="153" t="s">
        <v>148</v>
      </c>
      <c r="C106" s="153"/>
      <c r="D106" s="154"/>
      <c r="E106" s="175"/>
      <c r="F106" s="99"/>
      <c r="G106" s="100"/>
      <c r="H106" s="175"/>
      <c r="I106" s="175"/>
      <c r="J106" s="155"/>
      <c r="L106" s="293">
        <f t="shared" si="2"/>
        <v>0</v>
      </c>
    </row>
    <row r="107" spans="1:12" s="161" customFormat="1" ht="18.75" customHeight="1">
      <c r="A107" s="156" t="s">
        <v>149</v>
      </c>
      <c r="B107" s="157" t="s">
        <v>146</v>
      </c>
      <c r="C107" s="157"/>
      <c r="D107" s="158" t="s">
        <v>120</v>
      </c>
      <c r="E107" s="176"/>
      <c r="F107" s="159"/>
      <c r="G107" s="160"/>
      <c r="H107" s="187"/>
      <c r="I107" s="187"/>
      <c r="J107" s="157"/>
      <c r="L107" s="293">
        <f t="shared" si="2"/>
        <v>0</v>
      </c>
    </row>
    <row r="108" spans="1:12" s="161" customFormat="1" ht="18.75" customHeight="1">
      <c r="A108" s="156" t="s">
        <v>150</v>
      </c>
      <c r="B108" s="157" t="s">
        <v>146</v>
      </c>
      <c r="C108" s="157"/>
      <c r="D108" s="158" t="s">
        <v>120</v>
      </c>
      <c r="E108" s="176"/>
      <c r="F108" s="159"/>
      <c r="G108" s="160"/>
      <c r="H108" s="187"/>
      <c r="I108" s="187"/>
      <c r="J108" s="157"/>
      <c r="L108" s="293">
        <f t="shared" si="2"/>
        <v>0</v>
      </c>
    </row>
    <row r="109" spans="1:12" s="161" customFormat="1" ht="18.75" customHeight="1">
      <c r="A109" s="156"/>
      <c r="B109" s="157" t="s">
        <v>141</v>
      </c>
      <c r="C109" s="157"/>
      <c r="D109" s="158" t="s">
        <v>120</v>
      </c>
      <c r="E109" s="176"/>
      <c r="F109" s="159"/>
      <c r="G109" s="160"/>
      <c r="H109" s="187"/>
      <c r="I109" s="187"/>
      <c r="J109" s="157"/>
      <c r="L109" s="293">
        <f t="shared" si="2"/>
        <v>0</v>
      </c>
    </row>
    <row r="110" spans="1:12" s="151" customFormat="1" ht="27" customHeight="1">
      <c r="A110" s="144">
        <v>3</v>
      </c>
      <c r="B110" s="145" t="s">
        <v>126</v>
      </c>
      <c r="C110" s="145"/>
      <c r="D110" s="146"/>
      <c r="E110" s="147">
        <f>E111+E115</f>
        <v>5654.1109363223277</v>
      </c>
      <c r="F110" s="148"/>
      <c r="G110" s="149"/>
      <c r="H110" s="147">
        <f>H111+H115</f>
        <v>897.24999999999989</v>
      </c>
      <c r="I110" s="147">
        <f>I111+I115</f>
        <v>321.84186298932389</v>
      </c>
      <c r="J110" s="150"/>
      <c r="K110" s="151" t="s">
        <v>121</v>
      </c>
      <c r="L110" s="293" t="e">
        <f t="shared" si="2"/>
        <v>#VALUE!</v>
      </c>
    </row>
    <row r="111" spans="1:12" s="151" customFormat="1" ht="27" customHeight="1">
      <c r="A111" s="152">
        <v>3.1</v>
      </c>
      <c r="B111" s="153" t="s">
        <v>151</v>
      </c>
      <c r="C111" s="153"/>
      <c r="D111" s="154"/>
      <c r="E111" s="175">
        <f>SUM(E112:E114)</f>
        <v>2508.6900000000005</v>
      </c>
      <c r="F111" s="99"/>
      <c r="G111" s="100"/>
      <c r="H111" s="175">
        <f>SUM(H112:H114)</f>
        <v>658.82999999999993</v>
      </c>
      <c r="I111" s="175">
        <f>SUM(I112:I114)</f>
        <v>68.22999999999999</v>
      </c>
      <c r="J111" s="155"/>
      <c r="K111" s="151">
        <v>144.79</v>
      </c>
      <c r="L111" s="293">
        <f t="shared" si="2"/>
        <v>514.04</v>
      </c>
    </row>
    <row r="112" spans="1:12" s="161" customFormat="1" ht="69" customHeight="1">
      <c r="A112" s="156" t="s">
        <v>152</v>
      </c>
      <c r="B112" s="79" t="s">
        <v>194</v>
      </c>
      <c r="C112" s="203" t="s">
        <v>460</v>
      </c>
      <c r="D112" s="196" t="s">
        <v>187</v>
      </c>
      <c r="E112" s="312">
        <v>965.48</v>
      </c>
      <c r="F112" s="313" t="s">
        <v>412</v>
      </c>
      <c r="G112" s="311" t="s">
        <v>153</v>
      </c>
      <c r="H112" s="186">
        <v>144.79</v>
      </c>
      <c r="I112" s="324">
        <v>22.42</v>
      </c>
      <c r="J112" s="79" t="s">
        <v>501</v>
      </c>
      <c r="K112" s="161">
        <v>144.79</v>
      </c>
      <c r="L112" s="293">
        <f t="shared" si="2"/>
        <v>0</v>
      </c>
    </row>
    <row r="113" spans="1:12" s="161" customFormat="1" ht="25.5">
      <c r="A113" s="156" t="s">
        <v>173</v>
      </c>
      <c r="B113" s="79" t="s">
        <v>192</v>
      </c>
      <c r="C113" s="203" t="s">
        <v>460</v>
      </c>
      <c r="D113" s="196" t="s">
        <v>185</v>
      </c>
      <c r="E113" s="312">
        <v>1224.74</v>
      </c>
      <c r="F113" s="311" t="s">
        <v>139</v>
      </c>
      <c r="G113" s="311" t="s">
        <v>139</v>
      </c>
      <c r="H113" s="186">
        <v>263.64</v>
      </c>
      <c r="I113" s="324">
        <v>20.16</v>
      </c>
      <c r="J113" s="79" t="s">
        <v>502</v>
      </c>
      <c r="L113" s="293"/>
    </row>
    <row r="114" spans="1:12" s="161" customFormat="1" ht="41.25" customHeight="1">
      <c r="A114" s="156" t="s">
        <v>320</v>
      </c>
      <c r="B114" s="79" t="s">
        <v>193</v>
      </c>
      <c r="C114" s="203" t="s">
        <v>460</v>
      </c>
      <c r="D114" s="196" t="s">
        <v>186</v>
      </c>
      <c r="E114" s="266">
        <v>318.47000000000003</v>
      </c>
      <c r="F114" s="313" t="s">
        <v>413</v>
      </c>
      <c r="G114" s="313" t="s">
        <v>413</v>
      </c>
      <c r="H114" s="186">
        <v>250.4</v>
      </c>
      <c r="I114" s="324">
        <v>25.65</v>
      </c>
      <c r="J114" s="79" t="s">
        <v>503</v>
      </c>
      <c r="L114" s="293"/>
    </row>
    <row r="115" spans="1:12" s="151" customFormat="1" ht="27" customHeight="1">
      <c r="A115" s="152">
        <v>3.2</v>
      </c>
      <c r="B115" s="153" t="s">
        <v>154</v>
      </c>
      <c r="C115" s="153"/>
      <c r="D115" s="154"/>
      <c r="E115" s="175">
        <f>E116+E117+E118</f>
        <v>3145.4209363223276</v>
      </c>
      <c r="F115" s="99"/>
      <c r="G115" s="100"/>
      <c r="H115" s="175">
        <f>H116</f>
        <v>238.42</v>
      </c>
      <c r="I115" s="175">
        <f>I116+I117+I118</f>
        <v>253.61186298932387</v>
      </c>
      <c r="J115" s="155"/>
      <c r="L115" s="293">
        <f t="shared" si="2"/>
        <v>238.42</v>
      </c>
    </row>
    <row r="116" spans="1:12" s="161" customFormat="1" ht="63.75">
      <c r="A116" s="156" t="s">
        <v>155</v>
      </c>
      <c r="B116" s="157" t="s">
        <v>521</v>
      </c>
      <c r="C116" s="157" t="s">
        <v>460</v>
      </c>
      <c r="D116" s="158" t="s">
        <v>522</v>
      </c>
      <c r="E116" s="176">
        <v>238.42</v>
      </c>
      <c r="F116" s="159" t="s">
        <v>523</v>
      </c>
      <c r="G116" s="160" t="s">
        <v>524</v>
      </c>
      <c r="H116" s="186">
        <v>238.42</v>
      </c>
      <c r="I116" s="187">
        <v>59.93</v>
      </c>
      <c r="J116" s="157" t="s">
        <v>525</v>
      </c>
      <c r="L116" s="293">
        <f t="shared" si="2"/>
        <v>238.42</v>
      </c>
    </row>
    <row r="117" spans="1:12" s="161" customFormat="1" ht="204">
      <c r="A117" s="156" t="s">
        <v>174</v>
      </c>
      <c r="B117" s="157" t="s">
        <v>526</v>
      </c>
      <c r="C117" s="157" t="s">
        <v>460</v>
      </c>
      <c r="D117" s="158"/>
      <c r="E117" s="176">
        <v>2685.8255556301601</v>
      </c>
      <c r="F117" s="159" t="s">
        <v>527</v>
      </c>
      <c r="G117" s="160" t="s">
        <v>527</v>
      </c>
      <c r="H117" s="187"/>
      <c r="I117" s="187">
        <v>174.11</v>
      </c>
      <c r="J117" s="157" t="s">
        <v>528</v>
      </c>
      <c r="L117" s="293"/>
    </row>
    <row r="118" spans="1:12" s="161" customFormat="1" ht="25.5">
      <c r="A118" s="156" t="s">
        <v>529</v>
      </c>
      <c r="B118" s="157" t="s">
        <v>530</v>
      </c>
      <c r="C118" s="157" t="s">
        <v>460</v>
      </c>
      <c r="D118" s="158"/>
      <c r="E118" s="176">
        <v>221.17538069216758</v>
      </c>
      <c r="F118" s="159" t="s">
        <v>531</v>
      </c>
      <c r="G118" s="160" t="s">
        <v>532</v>
      </c>
      <c r="H118" s="187"/>
      <c r="I118" s="187">
        <v>19.571862989323844</v>
      </c>
      <c r="J118" s="157" t="s">
        <v>533</v>
      </c>
      <c r="L118" s="293"/>
    </row>
    <row r="119" spans="1:12" s="151" customFormat="1" ht="27" customHeight="1">
      <c r="A119" s="144">
        <v>4</v>
      </c>
      <c r="B119" s="145" t="s">
        <v>127</v>
      </c>
      <c r="C119" s="145"/>
      <c r="D119" s="146"/>
      <c r="E119" s="147">
        <f>E120+E124</f>
        <v>5402.84</v>
      </c>
      <c r="F119" s="148"/>
      <c r="G119" s="149"/>
      <c r="H119" s="147">
        <f>H120+H124</f>
        <v>1152.27</v>
      </c>
      <c r="I119" s="147">
        <f>I120+I124</f>
        <v>60.099999999999994</v>
      </c>
      <c r="J119" s="150"/>
      <c r="K119" s="151" t="s">
        <v>121</v>
      </c>
      <c r="L119" s="293" t="e">
        <f t="shared" si="2"/>
        <v>#VALUE!</v>
      </c>
    </row>
    <row r="120" spans="1:12" s="151" customFormat="1" ht="27" customHeight="1">
      <c r="A120" s="152">
        <v>4.0999999999999996</v>
      </c>
      <c r="B120" s="153" t="s">
        <v>156</v>
      </c>
      <c r="C120" s="153"/>
      <c r="D120" s="154"/>
      <c r="E120" s="175">
        <f>SUM(E121:E123)</f>
        <v>5402.84</v>
      </c>
      <c r="F120" s="99"/>
      <c r="G120" s="100"/>
      <c r="H120" s="175">
        <f>SUM(H121:H123)</f>
        <v>1152.27</v>
      </c>
      <c r="I120" s="175">
        <f>SUM(I121:I123)</f>
        <v>60.099999999999994</v>
      </c>
      <c r="J120" s="155"/>
      <c r="K120" s="151">
        <v>1152.27</v>
      </c>
      <c r="L120" s="293">
        <f t="shared" si="2"/>
        <v>0</v>
      </c>
    </row>
    <row r="121" spans="1:12" s="161" customFormat="1" ht="29.25" customHeight="1">
      <c r="A121" s="156" t="s">
        <v>157</v>
      </c>
      <c r="B121" s="79" t="s">
        <v>195</v>
      </c>
      <c r="C121" s="203" t="s">
        <v>460</v>
      </c>
      <c r="D121" s="196" t="s">
        <v>188</v>
      </c>
      <c r="E121" s="266">
        <v>2920.85</v>
      </c>
      <c r="F121" s="313" t="s">
        <v>414</v>
      </c>
      <c r="G121" s="313" t="s">
        <v>414</v>
      </c>
      <c r="H121" s="186">
        <v>623.04</v>
      </c>
      <c r="I121" s="203">
        <v>43.98</v>
      </c>
      <c r="J121" s="14" t="s">
        <v>534</v>
      </c>
      <c r="K121" s="161">
        <v>623.04</v>
      </c>
      <c r="L121" s="293">
        <f t="shared" si="2"/>
        <v>0</v>
      </c>
    </row>
    <row r="122" spans="1:12" s="161" customFormat="1" ht="27" customHeight="1">
      <c r="A122" s="156" t="s">
        <v>158</v>
      </c>
      <c r="B122" s="79" t="s">
        <v>196</v>
      </c>
      <c r="C122" s="203" t="s">
        <v>460</v>
      </c>
      <c r="D122" s="196" t="s">
        <v>189</v>
      </c>
      <c r="E122" s="266">
        <v>2008.92</v>
      </c>
      <c r="F122" s="313" t="s">
        <v>415</v>
      </c>
      <c r="G122" s="313" t="s">
        <v>415</v>
      </c>
      <c r="H122" s="186">
        <v>295.72000000000003</v>
      </c>
      <c r="I122" s="203">
        <v>0</v>
      </c>
      <c r="J122" s="14" t="s">
        <v>535</v>
      </c>
      <c r="K122" s="161">
        <v>295.72000000000003</v>
      </c>
      <c r="L122" s="293">
        <f t="shared" si="2"/>
        <v>0</v>
      </c>
    </row>
    <row r="123" spans="1:12" s="161" customFormat="1" ht="59.25" customHeight="1">
      <c r="A123" s="156" t="s">
        <v>159</v>
      </c>
      <c r="B123" s="79" t="s">
        <v>197</v>
      </c>
      <c r="C123" s="203" t="s">
        <v>460</v>
      </c>
      <c r="D123" s="196" t="s">
        <v>190</v>
      </c>
      <c r="E123" s="266">
        <v>473.07</v>
      </c>
      <c r="F123" s="313" t="s">
        <v>416</v>
      </c>
      <c r="G123" s="313" t="s">
        <v>416</v>
      </c>
      <c r="H123" s="186">
        <v>233.51</v>
      </c>
      <c r="I123" s="307">
        <v>16.12</v>
      </c>
      <c r="J123" s="14" t="s">
        <v>536</v>
      </c>
      <c r="K123" s="161">
        <v>233.51</v>
      </c>
      <c r="L123" s="293">
        <f t="shared" si="2"/>
        <v>0</v>
      </c>
    </row>
    <row r="124" spans="1:12" s="151" customFormat="1" ht="27" customHeight="1">
      <c r="A124" s="152">
        <v>4.2</v>
      </c>
      <c r="B124" s="153" t="s">
        <v>160</v>
      </c>
      <c r="C124" s="153"/>
      <c r="D124" s="154"/>
      <c r="E124" s="175">
        <v>0</v>
      </c>
      <c r="F124" s="99"/>
      <c r="G124" s="100"/>
      <c r="H124" s="175">
        <v>0</v>
      </c>
      <c r="I124" s="175">
        <v>0</v>
      </c>
      <c r="J124" s="155"/>
      <c r="L124" s="293">
        <f t="shared" si="2"/>
        <v>0</v>
      </c>
    </row>
    <row r="125" spans="1:12" s="161" customFormat="1" ht="18.75" customHeight="1">
      <c r="A125" s="156" t="s">
        <v>161</v>
      </c>
      <c r="B125" s="157" t="s">
        <v>146</v>
      </c>
      <c r="C125" s="157"/>
      <c r="D125" s="158" t="s">
        <v>120</v>
      </c>
      <c r="E125" s="176"/>
      <c r="F125" s="159"/>
      <c r="G125" s="160"/>
      <c r="H125" s="186"/>
      <c r="I125" s="186"/>
      <c r="J125" s="157"/>
      <c r="L125" s="293">
        <f t="shared" si="2"/>
        <v>0</v>
      </c>
    </row>
    <row r="126" spans="1:12" s="161" customFormat="1" ht="18.75" customHeight="1">
      <c r="A126" s="156" t="s">
        <v>162</v>
      </c>
      <c r="B126" s="157" t="s">
        <v>146</v>
      </c>
      <c r="C126" s="157"/>
      <c r="D126" s="158" t="s">
        <v>120</v>
      </c>
      <c r="E126" s="176"/>
      <c r="F126" s="159"/>
      <c r="G126" s="160"/>
      <c r="H126" s="186"/>
      <c r="I126" s="186"/>
      <c r="J126" s="157"/>
      <c r="L126" s="293">
        <f t="shared" si="2"/>
        <v>0</v>
      </c>
    </row>
    <row r="127" spans="1:12" s="161" customFormat="1" ht="18.75" customHeight="1">
      <c r="A127" s="156"/>
      <c r="B127" s="157" t="s">
        <v>141</v>
      </c>
      <c r="C127" s="157"/>
      <c r="D127" s="158" t="s">
        <v>120</v>
      </c>
      <c r="E127" s="176"/>
      <c r="F127" s="159"/>
      <c r="G127" s="160"/>
      <c r="H127" s="186"/>
      <c r="I127" s="186"/>
      <c r="J127" s="157"/>
      <c r="L127" s="293">
        <f t="shared" si="2"/>
        <v>0</v>
      </c>
    </row>
    <row r="128" spans="1:12" s="151" customFormat="1" ht="27" customHeight="1">
      <c r="A128" s="144">
        <v>5</v>
      </c>
      <c r="B128" s="145" t="s">
        <v>163</v>
      </c>
      <c r="C128" s="145"/>
      <c r="D128" s="146"/>
      <c r="E128" s="147"/>
      <c r="F128" s="148"/>
      <c r="G128" s="149"/>
      <c r="H128" s="147"/>
      <c r="I128" s="147"/>
      <c r="J128" s="150"/>
      <c r="K128" s="151" t="s">
        <v>121</v>
      </c>
      <c r="L128" s="293" t="e">
        <f t="shared" si="2"/>
        <v>#VALUE!</v>
      </c>
    </row>
    <row r="129" spans="1:12" s="151" customFormat="1" ht="27" customHeight="1">
      <c r="A129" s="152">
        <v>5.0999999999999996</v>
      </c>
      <c r="B129" s="153" t="s">
        <v>164</v>
      </c>
      <c r="C129" s="153"/>
      <c r="D129" s="154"/>
      <c r="E129" s="175"/>
      <c r="F129" s="99"/>
      <c r="G129" s="100"/>
      <c r="H129" s="175"/>
      <c r="I129" s="175"/>
      <c r="J129" s="155"/>
      <c r="L129" s="293">
        <f t="shared" si="2"/>
        <v>0</v>
      </c>
    </row>
    <row r="130" spans="1:12" s="161" customFormat="1" ht="18.75" customHeight="1">
      <c r="A130" s="156" t="s">
        <v>165</v>
      </c>
      <c r="B130" s="157" t="s">
        <v>146</v>
      </c>
      <c r="C130" s="157"/>
      <c r="D130" s="158" t="s">
        <v>120</v>
      </c>
      <c r="E130" s="176"/>
      <c r="F130" s="159"/>
      <c r="G130" s="160"/>
      <c r="H130" s="187"/>
      <c r="I130" s="187"/>
      <c r="J130" s="157"/>
      <c r="L130" s="293">
        <f t="shared" si="2"/>
        <v>0</v>
      </c>
    </row>
    <row r="131" spans="1:12" s="161" customFormat="1" ht="18.75" customHeight="1">
      <c r="A131" s="156" t="s">
        <v>166</v>
      </c>
      <c r="B131" s="157" t="s">
        <v>146</v>
      </c>
      <c r="C131" s="157"/>
      <c r="D131" s="158" t="s">
        <v>120</v>
      </c>
      <c r="E131" s="176"/>
      <c r="F131" s="159"/>
      <c r="G131" s="160"/>
      <c r="H131" s="187"/>
      <c r="I131" s="187"/>
      <c r="J131" s="157"/>
      <c r="L131" s="293">
        <f t="shared" si="2"/>
        <v>0</v>
      </c>
    </row>
    <row r="132" spans="1:12" s="161" customFormat="1" ht="18.75" customHeight="1">
      <c r="A132" s="156"/>
      <c r="B132" s="157" t="s">
        <v>141</v>
      </c>
      <c r="C132" s="157"/>
      <c r="D132" s="158" t="s">
        <v>120</v>
      </c>
      <c r="E132" s="176"/>
      <c r="F132" s="159"/>
      <c r="G132" s="160"/>
      <c r="H132" s="187"/>
      <c r="I132" s="187"/>
      <c r="J132" s="157"/>
      <c r="L132" s="293">
        <f t="shared" si="2"/>
        <v>0</v>
      </c>
    </row>
    <row r="133" spans="1:12" s="151" customFormat="1" ht="27" customHeight="1">
      <c r="A133" s="152">
        <v>5.2</v>
      </c>
      <c r="B133" s="153" t="s">
        <v>167</v>
      </c>
      <c r="C133" s="153"/>
      <c r="D133" s="154"/>
      <c r="E133" s="175"/>
      <c r="F133" s="99"/>
      <c r="G133" s="100"/>
      <c r="H133" s="175"/>
      <c r="I133" s="175"/>
      <c r="J133" s="155"/>
      <c r="L133" s="293">
        <f t="shared" si="2"/>
        <v>0</v>
      </c>
    </row>
    <row r="134" spans="1:12" s="161" customFormat="1" ht="18.75" customHeight="1">
      <c r="A134" s="156" t="s">
        <v>168</v>
      </c>
      <c r="B134" s="157" t="s">
        <v>146</v>
      </c>
      <c r="C134" s="157"/>
      <c r="D134" s="158" t="s">
        <v>120</v>
      </c>
      <c r="E134" s="176"/>
      <c r="F134" s="159"/>
      <c r="G134" s="160"/>
      <c r="H134" s="187"/>
      <c r="I134" s="187"/>
      <c r="J134" s="157"/>
      <c r="L134" s="293">
        <f t="shared" si="2"/>
        <v>0</v>
      </c>
    </row>
    <row r="135" spans="1:12" s="161" customFormat="1" ht="18.75" customHeight="1">
      <c r="A135" s="156" t="s">
        <v>169</v>
      </c>
      <c r="B135" s="157" t="s">
        <v>146</v>
      </c>
      <c r="C135" s="157"/>
      <c r="D135" s="158" t="s">
        <v>120</v>
      </c>
      <c r="E135" s="176"/>
      <c r="F135" s="159"/>
      <c r="G135" s="160"/>
      <c r="H135" s="187"/>
      <c r="I135" s="187"/>
      <c r="J135" s="157"/>
      <c r="L135" s="293">
        <f t="shared" si="2"/>
        <v>0</v>
      </c>
    </row>
    <row r="136" spans="1:12" s="161" customFormat="1" ht="18.75" customHeight="1">
      <c r="A136" s="156"/>
      <c r="B136" s="157" t="s">
        <v>141</v>
      </c>
      <c r="C136" s="157"/>
      <c r="D136" s="158" t="s">
        <v>120</v>
      </c>
      <c r="E136" s="176"/>
      <c r="F136" s="159"/>
      <c r="G136" s="160"/>
      <c r="H136" s="187"/>
      <c r="I136" s="187"/>
      <c r="J136" s="157"/>
      <c r="L136" s="293">
        <f t="shared" si="2"/>
        <v>0</v>
      </c>
    </row>
    <row r="137" spans="1:12" s="143" customFormat="1" ht="27" customHeight="1">
      <c r="A137" s="130" t="s">
        <v>170</v>
      </c>
      <c r="B137" s="131" t="s">
        <v>171</v>
      </c>
      <c r="C137" s="131"/>
      <c r="D137" s="132"/>
      <c r="E137" s="141">
        <f>E138+E147+E156+E165+E182</f>
        <v>1098.8561081194039</v>
      </c>
      <c r="F137" s="126"/>
      <c r="G137" s="72"/>
      <c r="H137" s="142">
        <f>H138+H147+H156+H165+H182</f>
        <v>1200</v>
      </c>
      <c r="I137" s="147">
        <f>I138+I147+I156+I165+I182</f>
        <v>143.91999999999999</v>
      </c>
      <c r="J137" s="131"/>
      <c r="K137" s="143" t="s">
        <v>121</v>
      </c>
      <c r="L137" s="293" t="e">
        <f t="shared" si="2"/>
        <v>#VALUE!</v>
      </c>
    </row>
    <row r="138" spans="1:12" s="151" customFormat="1" ht="27" customHeight="1">
      <c r="A138" s="144">
        <v>1</v>
      </c>
      <c r="B138" s="145" t="s">
        <v>124</v>
      </c>
      <c r="C138" s="145"/>
      <c r="D138" s="146"/>
      <c r="E138" s="147">
        <v>0</v>
      </c>
      <c r="F138" s="148"/>
      <c r="G138" s="149"/>
      <c r="H138" s="147"/>
      <c r="I138" s="147"/>
      <c r="J138" s="150"/>
      <c r="K138" s="151" t="s">
        <v>121</v>
      </c>
      <c r="L138" s="293" t="e">
        <f t="shared" si="2"/>
        <v>#VALUE!</v>
      </c>
    </row>
    <row r="139" spans="1:12" s="151" customFormat="1" ht="27" customHeight="1">
      <c r="A139" s="152">
        <v>1.1000000000000001</v>
      </c>
      <c r="B139" s="153" t="s">
        <v>132</v>
      </c>
      <c r="C139" s="153"/>
      <c r="D139" s="154"/>
      <c r="E139" s="175"/>
      <c r="F139" s="99"/>
      <c r="G139" s="100"/>
      <c r="H139" s="175"/>
      <c r="I139" s="175"/>
      <c r="J139" s="155"/>
      <c r="L139" s="293">
        <f t="shared" si="2"/>
        <v>0</v>
      </c>
    </row>
    <row r="140" spans="1:12" s="161" customFormat="1" ht="18.75" customHeight="1">
      <c r="A140" s="156" t="s">
        <v>133</v>
      </c>
      <c r="B140" s="157" t="s">
        <v>146</v>
      </c>
      <c r="C140" s="157"/>
      <c r="D140" s="158" t="s">
        <v>120</v>
      </c>
      <c r="E140" s="176"/>
      <c r="F140" s="159"/>
      <c r="G140" s="160"/>
      <c r="H140" s="187"/>
      <c r="I140" s="187"/>
      <c r="J140" s="157"/>
      <c r="L140" s="293">
        <f t="shared" si="2"/>
        <v>0</v>
      </c>
    </row>
    <row r="141" spans="1:12" s="161" customFormat="1" ht="18.75" customHeight="1">
      <c r="A141" s="156" t="s">
        <v>135</v>
      </c>
      <c r="B141" s="157" t="s">
        <v>146</v>
      </c>
      <c r="C141" s="157"/>
      <c r="D141" s="158" t="s">
        <v>120</v>
      </c>
      <c r="E141" s="176"/>
      <c r="F141" s="159"/>
      <c r="G141" s="160"/>
      <c r="H141" s="187"/>
      <c r="I141" s="187"/>
      <c r="J141" s="157"/>
      <c r="L141" s="293">
        <f t="shared" si="2"/>
        <v>0</v>
      </c>
    </row>
    <row r="142" spans="1:12" s="161" customFormat="1" ht="18.75" customHeight="1">
      <c r="A142" s="156"/>
      <c r="B142" s="157" t="s">
        <v>141</v>
      </c>
      <c r="C142" s="157"/>
      <c r="D142" s="158" t="s">
        <v>120</v>
      </c>
      <c r="E142" s="176"/>
      <c r="F142" s="159"/>
      <c r="G142" s="160"/>
      <c r="H142" s="187"/>
      <c r="I142" s="187"/>
      <c r="J142" s="157"/>
      <c r="L142" s="293">
        <f t="shared" si="2"/>
        <v>0</v>
      </c>
    </row>
    <row r="143" spans="1:12" s="151" customFormat="1" ht="27" customHeight="1">
      <c r="A143" s="152">
        <v>1.2</v>
      </c>
      <c r="B143" s="153" t="s">
        <v>142</v>
      </c>
      <c r="C143" s="153"/>
      <c r="D143" s="154"/>
      <c r="E143" s="175"/>
      <c r="F143" s="99"/>
      <c r="G143" s="100"/>
      <c r="H143" s="175"/>
      <c r="I143" s="175"/>
      <c r="J143" s="155"/>
      <c r="L143" s="293">
        <f t="shared" si="2"/>
        <v>0</v>
      </c>
    </row>
    <row r="144" spans="1:12" s="161" customFormat="1" ht="18.75" customHeight="1">
      <c r="A144" s="156" t="s">
        <v>143</v>
      </c>
      <c r="B144" s="157" t="s">
        <v>146</v>
      </c>
      <c r="C144" s="157"/>
      <c r="D144" s="158" t="s">
        <v>120</v>
      </c>
      <c r="E144" s="176"/>
      <c r="F144" s="159"/>
      <c r="G144" s="160"/>
      <c r="H144" s="187"/>
      <c r="I144" s="187"/>
      <c r="J144" s="157"/>
      <c r="L144" s="293">
        <f t="shared" si="2"/>
        <v>0</v>
      </c>
    </row>
    <row r="145" spans="1:12" s="161" customFormat="1" ht="18.75" customHeight="1">
      <c r="A145" s="156" t="s">
        <v>172</v>
      </c>
      <c r="B145" s="157" t="s">
        <v>146</v>
      </c>
      <c r="C145" s="157"/>
      <c r="D145" s="158" t="s">
        <v>120</v>
      </c>
      <c r="E145" s="176"/>
      <c r="F145" s="159"/>
      <c r="G145" s="160"/>
      <c r="H145" s="187"/>
      <c r="I145" s="187"/>
      <c r="J145" s="157"/>
      <c r="L145" s="293">
        <f t="shared" si="2"/>
        <v>0</v>
      </c>
    </row>
    <row r="146" spans="1:12" s="161" customFormat="1" ht="18.75" customHeight="1">
      <c r="A146" s="156"/>
      <c r="B146" s="157" t="s">
        <v>141</v>
      </c>
      <c r="C146" s="157"/>
      <c r="D146" s="158" t="s">
        <v>120</v>
      </c>
      <c r="E146" s="176"/>
      <c r="F146" s="159"/>
      <c r="G146" s="160"/>
      <c r="H146" s="187"/>
      <c r="I146" s="187"/>
      <c r="J146" s="157"/>
      <c r="L146" s="293">
        <f t="shared" si="2"/>
        <v>0</v>
      </c>
    </row>
    <row r="147" spans="1:12" s="151" customFormat="1" ht="27" customHeight="1">
      <c r="A147" s="144">
        <v>2</v>
      </c>
      <c r="B147" s="145" t="s">
        <v>126</v>
      </c>
      <c r="C147" s="145"/>
      <c r="D147" s="146"/>
      <c r="E147" s="147">
        <v>0</v>
      </c>
      <c r="F147" s="148"/>
      <c r="G147" s="149"/>
      <c r="H147" s="147"/>
      <c r="I147" s="147"/>
      <c r="J147" s="150"/>
      <c r="K147" s="151" t="s">
        <v>121</v>
      </c>
      <c r="L147" s="293" t="e">
        <f t="shared" si="2"/>
        <v>#VALUE!</v>
      </c>
    </row>
    <row r="148" spans="1:12" s="151" customFormat="1" ht="27" customHeight="1">
      <c r="A148" s="152">
        <v>2.1</v>
      </c>
      <c r="B148" s="153" t="s">
        <v>151</v>
      </c>
      <c r="C148" s="153"/>
      <c r="D148" s="154"/>
      <c r="E148" s="175"/>
      <c r="F148" s="99"/>
      <c r="G148" s="100"/>
      <c r="H148" s="175"/>
      <c r="I148" s="175"/>
      <c r="J148" s="155"/>
      <c r="L148" s="293">
        <f t="shared" si="2"/>
        <v>0</v>
      </c>
    </row>
    <row r="149" spans="1:12" s="161" customFormat="1" ht="18.75" customHeight="1">
      <c r="A149" s="156" t="s">
        <v>145</v>
      </c>
      <c r="B149" s="157" t="s">
        <v>146</v>
      </c>
      <c r="C149" s="157"/>
      <c r="D149" s="158" t="s">
        <v>120</v>
      </c>
      <c r="E149" s="176"/>
      <c r="F149" s="159"/>
      <c r="G149" s="160"/>
      <c r="H149" s="187"/>
      <c r="I149" s="187"/>
      <c r="J149" s="157"/>
      <c r="L149" s="293">
        <f t="shared" si="2"/>
        <v>0</v>
      </c>
    </row>
    <row r="150" spans="1:12" s="161" customFormat="1" ht="18.75" customHeight="1">
      <c r="A150" s="156" t="s">
        <v>147</v>
      </c>
      <c r="B150" s="157" t="s">
        <v>146</v>
      </c>
      <c r="C150" s="157"/>
      <c r="D150" s="158" t="s">
        <v>120</v>
      </c>
      <c r="E150" s="176"/>
      <c r="F150" s="159"/>
      <c r="G150" s="160"/>
      <c r="H150" s="187"/>
      <c r="I150" s="187"/>
      <c r="J150" s="157"/>
      <c r="L150" s="293">
        <f t="shared" si="2"/>
        <v>0</v>
      </c>
    </row>
    <row r="151" spans="1:12" s="161" customFormat="1" ht="18.75" customHeight="1">
      <c r="A151" s="156"/>
      <c r="B151" s="157" t="s">
        <v>141</v>
      </c>
      <c r="C151" s="157"/>
      <c r="D151" s="158" t="s">
        <v>120</v>
      </c>
      <c r="E151" s="176"/>
      <c r="F151" s="159"/>
      <c r="G151" s="160"/>
      <c r="H151" s="187"/>
      <c r="I151" s="187"/>
      <c r="J151" s="157"/>
      <c r="L151" s="293">
        <f t="shared" si="2"/>
        <v>0</v>
      </c>
    </row>
    <row r="152" spans="1:12" s="151" customFormat="1" ht="27" customHeight="1">
      <c r="A152" s="152">
        <v>2.2000000000000002</v>
      </c>
      <c r="B152" s="153" t="s">
        <v>154</v>
      </c>
      <c r="C152" s="153"/>
      <c r="D152" s="154"/>
      <c r="E152" s="175"/>
      <c r="F152" s="99"/>
      <c r="G152" s="100"/>
      <c r="H152" s="175"/>
      <c r="I152" s="175"/>
      <c r="J152" s="155"/>
      <c r="L152" s="293">
        <f t="shared" si="2"/>
        <v>0</v>
      </c>
    </row>
    <row r="153" spans="1:12" s="161" customFormat="1" ht="18.75" customHeight="1">
      <c r="A153" s="156" t="s">
        <v>149</v>
      </c>
      <c r="B153" s="157" t="s">
        <v>146</v>
      </c>
      <c r="C153" s="157"/>
      <c r="D153" s="158" t="s">
        <v>120</v>
      </c>
      <c r="E153" s="176"/>
      <c r="F153" s="159"/>
      <c r="G153" s="160"/>
      <c r="H153" s="187"/>
      <c r="I153" s="187"/>
      <c r="J153" s="157"/>
      <c r="L153" s="293">
        <f t="shared" si="2"/>
        <v>0</v>
      </c>
    </row>
    <row r="154" spans="1:12" s="161" customFormat="1" ht="18.75" customHeight="1">
      <c r="A154" s="156" t="s">
        <v>150</v>
      </c>
      <c r="B154" s="157" t="s">
        <v>146</v>
      </c>
      <c r="C154" s="157"/>
      <c r="D154" s="158" t="s">
        <v>120</v>
      </c>
      <c r="E154" s="176"/>
      <c r="F154" s="159"/>
      <c r="G154" s="160"/>
      <c r="H154" s="187"/>
      <c r="I154" s="187"/>
      <c r="J154" s="157"/>
      <c r="L154" s="293">
        <f t="shared" si="2"/>
        <v>0</v>
      </c>
    </row>
    <row r="155" spans="1:12" s="161" customFormat="1" ht="18.75" customHeight="1">
      <c r="A155" s="156"/>
      <c r="B155" s="157" t="s">
        <v>141</v>
      </c>
      <c r="C155" s="157"/>
      <c r="D155" s="158" t="s">
        <v>120</v>
      </c>
      <c r="E155" s="176"/>
      <c r="F155" s="159"/>
      <c r="G155" s="160"/>
      <c r="H155" s="187"/>
      <c r="I155" s="187"/>
      <c r="J155" s="157"/>
      <c r="L155" s="293">
        <f t="shared" si="2"/>
        <v>0</v>
      </c>
    </row>
    <row r="156" spans="1:12" s="151" customFormat="1" ht="27" customHeight="1">
      <c r="A156" s="144">
        <v>3</v>
      </c>
      <c r="B156" s="145" t="s">
        <v>125</v>
      </c>
      <c r="C156" s="145"/>
      <c r="D156" s="146"/>
      <c r="E156" s="147">
        <v>0</v>
      </c>
      <c r="F156" s="148"/>
      <c r="G156" s="149"/>
      <c r="H156" s="147"/>
      <c r="I156" s="147"/>
      <c r="J156" s="150"/>
      <c r="K156" s="151" t="s">
        <v>121</v>
      </c>
      <c r="L156" s="293" t="e">
        <f t="shared" si="2"/>
        <v>#VALUE!</v>
      </c>
    </row>
    <row r="157" spans="1:12" s="151" customFormat="1" ht="27" customHeight="1">
      <c r="A157" s="152">
        <v>3.1</v>
      </c>
      <c r="B157" s="153" t="s">
        <v>144</v>
      </c>
      <c r="C157" s="153"/>
      <c r="D157" s="154"/>
      <c r="E157" s="175"/>
      <c r="F157" s="99"/>
      <c r="G157" s="100"/>
      <c r="H157" s="175"/>
      <c r="I157" s="175"/>
      <c r="J157" s="155"/>
      <c r="L157" s="293">
        <f t="shared" si="2"/>
        <v>0</v>
      </c>
    </row>
    <row r="158" spans="1:12" s="161" customFormat="1" ht="18.75" customHeight="1">
      <c r="A158" s="156" t="s">
        <v>152</v>
      </c>
      <c r="B158" s="157" t="s">
        <v>146</v>
      </c>
      <c r="C158" s="157"/>
      <c r="D158" s="158" t="s">
        <v>120</v>
      </c>
      <c r="E158" s="176"/>
      <c r="F158" s="159"/>
      <c r="G158" s="160"/>
      <c r="H158" s="187"/>
      <c r="I158" s="187"/>
      <c r="J158" s="157"/>
      <c r="L158" s="293">
        <f t="shared" si="2"/>
        <v>0</v>
      </c>
    </row>
    <row r="159" spans="1:12" s="161" customFormat="1" ht="18.75" customHeight="1">
      <c r="A159" s="156" t="s">
        <v>173</v>
      </c>
      <c r="B159" s="157" t="s">
        <v>146</v>
      </c>
      <c r="C159" s="157"/>
      <c r="D159" s="158" t="s">
        <v>120</v>
      </c>
      <c r="E159" s="176"/>
      <c r="F159" s="159"/>
      <c r="G159" s="160"/>
      <c r="H159" s="187"/>
      <c r="I159" s="187"/>
      <c r="J159" s="157"/>
      <c r="L159" s="293">
        <f t="shared" si="2"/>
        <v>0</v>
      </c>
    </row>
    <row r="160" spans="1:12" s="161" customFormat="1" ht="18.75" customHeight="1">
      <c r="A160" s="156"/>
      <c r="B160" s="157" t="s">
        <v>141</v>
      </c>
      <c r="C160" s="157"/>
      <c r="D160" s="158" t="s">
        <v>120</v>
      </c>
      <c r="E160" s="176"/>
      <c r="F160" s="159"/>
      <c r="G160" s="160"/>
      <c r="H160" s="187"/>
      <c r="I160" s="187"/>
      <c r="J160" s="157"/>
      <c r="L160" s="293">
        <f t="shared" ref="L160:L173" si="3">H160-K160</f>
        <v>0</v>
      </c>
    </row>
    <row r="161" spans="1:12" s="151" customFormat="1" ht="27" customHeight="1">
      <c r="A161" s="152">
        <v>3.2</v>
      </c>
      <c r="B161" s="153" t="s">
        <v>148</v>
      </c>
      <c r="C161" s="153"/>
      <c r="D161" s="154"/>
      <c r="E161" s="175"/>
      <c r="F161" s="99"/>
      <c r="G161" s="100"/>
      <c r="H161" s="175"/>
      <c r="I161" s="175"/>
      <c r="J161" s="155"/>
      <c r="L161" s="293">
        <f t="shared" si="3"/>
        <v>0</v>
      </c>
    </row>
    <row r="162" spans="1:12" s="161" customFormat="1" ht="18.75" customHeight="1">
      <c r="A162" s="156" t="s">
        <v>155</v>
      </c>
      <c r="B162" s="157" t="s">
        <v>146</v>
      </c>
      <c r="C162" s="157"/>
      <c r="D162" s="158" t="s">
        <v>120</v>
      </c>
      <c r="E162" s="176"/>
      <c r="F162" s="159"/>
      <c r="G162" s="160"/>
      <c r="H162" s="187"/>
      <c r="I162" s="187"/>
      <c r="J162" s="157"/>
      <c r="L162" s="293">
        <f t="shared" si="3"/>
        <v>0</v>
      </c>
    </row>
    <row r="163" spans="1:12" s="161" customFormat="1" ht="18.75" customHeight="1">
      <c r="A163" s="156" t="s">
        <v>174</v>
      </c>
      <c r="B163" s="157" t="s">
        <v>146</v>
      </c>
      <c r="C163" s="157"/>
      <c r="D163" s="158" t="s">
        <v>120</v>
      </c>
      <c r="E163" s="176"/>
      <c r="F163" s="159"/>
      <c r="G163" s="160"/>
      <c r="H163" s="187"/>
      <c r="I163" s="187"/>
      <c r="J163" s="157"/>
      <c r="L163" s="293">
        <f t="shared" si="3"/>
        <v>0</v>
      </c>
    </row>
    <row r="164" spans="1:12" s="161" customFormat="1" ht="18.75" customHeight="1">
      <c r="A164" s="156"/>
      <c r="B164" s="157" t="s">
        <v>141</v>
      </c>
      <c r="C164" s="157"/>
      <c r="D164" s="158" t="s">
        <v>120</v>
      </c>
      <c r="E164" s="176"/>
      <c r="F164" s="159"/>
      <c r="G164" s="160"/>
      <c r="H164" s="187"/>
      <c r="I164" s="187"/>
      <c r="J164" s="157"/>
      <c r="L164" s="293">
        <f t="shared" si="3"/>
        <v>0</v>
      </c>
    </row>
    <row r="165" spans="1:12" s="151" customFormat="1" ht="27" customHeight="1">
      <c r="A165" s="144">
        <v>4</v>
      </c>
      <c r="B165" s="145" t="s">
        <v>127</v>
      </c>
      <c r="C165" s="145"/>
      <c r="D165" s="146"/>
      <c r="E165" s="147">
        <f>E174+E178</f>
        <v>1098.8561081194039</v>
      </c>
      <c r="F165" s="148"/>
      <c r="G165" s="149"/>
      <c r="H165" s="147">
        <f>H174+H178</f>
        <v>1200</v>
      </c>
      <c r="I165" s="147">
        <f>I174+I178</f>
        <v>143.91999999999999</v>
      </c>
      <c r="J165" s="150"/>
      <c r="K165" s="151" t="s">
        <v>121</v>
      </c>
      <c r="L165" s="293" t="e">
        <f t="shared" si="3"/>
        <v>#VALUE!</v>
      </c>
    </row>
    <row r="166" spans="1:12" s="151" customFormat="1" ht="27" customHeight="1">
      <c r="A166" s="152">
        <v>4.0999999999999996</v>
      </c>
      <c r="B166" s="153" t="s">
        <v>156</v>
      </c>
      <c r="C166" s="153"/>
      <c r="D166" s="154"/>
      <c r="E166" s="175"/>
      <c r="F166" s="99"/>
      <c r="G166" s="100"/>
      <c r="H166" s="175"/>
      <c r="I166" s="175"/>
      <c r="J166" s="155"/>
      <c r="L166" s="293">
        <f t="shared" si="3"/>
        <v>0</v>
      </c>
    </row>
    <row r="167" spans="1:12" s="161" customFormat="1" ht="18.75" customHeight="1">
      <c r="A167" s="156" t="s">
        <v>157</v>
      </c>
      <c r="B167" s="157" t="s">
        <v>146</v>
      </c>
      <c r="C167" s="157"/>
      <c r="D167" s="158" t="s">
        <v>120</v>
      </c>
      <c r="E167" s="176"/>
      <c r="F167" s="159"/>
      <c r="G167" s="160"/>
      <c r="H167" s="187"/>
      <c r="I167" s="187"/>
      <c r="J167" s="157"/>
      <c r="L167" s="293">
        <f t="shared" si="3"/>
        <v>0</v>
      </c>
    </row>
    <row r="168" spans="1:12" s="161" customFormat="1" ht="18.75" customHeight="1">
      <c r="A168" s="156" t="s">
        <v>158</v>
      </c>
      <c r="B168" s="157" t="s">
        <v>146</v>
      </c>
      <c r="C168" s="157"/>
      <c r="D168" s="158" t="s">
        <v>120</v>
      </c>
      <c r="E168" s="176"/>
      <c r="F168" s="159"/>
      <c r="G168" s="160"/>
      <c r="H168" s="187"/>
      <c r="I168" s="187"/>
      <c r="J168" s="157"/>
      <c r="L168" s="293">
        <f t="shared" si="3"/>
        <v>0</v>
      </c>
    </row>
    <row r="169" spans="1:12" s="161" customFormat="1" ht="18.75" customHeight="1">
      <c r="A169" s="156"/>
      <c r="B169" s="157" t="s">
        <v>141</v>
      </c>
      <c r="C169" s="157"/>
      <c r="D169" s="158" t="s">
        <v>120</v>
      </c>
      <c r="E169" s="176"/>
      <c r="F169" s="159"/>
      <c r="G169" s="160"/>
      <c r="H169" s="187"/>
      <c r="I169" s="187"/>
      <c r="J169" s="157"/>
      <c r="L169" s="293">
        <f t="shared" si="3"/>
        <v>0</v>
      </c>
    </row>
    <row r="170" spans="1:12" s="151" customFormat="1" ht="27" customHeight="1">
      <c r="A170" s="152">
        <v>4.2</v>
      </c>
      <c r="B170" s="153" t="s">
        <v>160</v>
      </c>
      <c r="C170" s="153"/>
      <c r="D170" s="154"/>
      <c r="E170" s="175"/>
      <c r="F170" s="99"/>
      <c r="G170" s="100"/>
      <c r="H170" s="175"/>
      <c r="I170" s="175"/>
      <c r="J170" s="155"/>
      <c r="L170" s="293">
        <f t="shared" si="3"/>
        <v>0</v>
      </c>
    </row>
    <row r="171" spans="1:12" s="161" customFormat="1" ht="18.75" customHeight="1">
      <c r="A171" s="156" t="s">
        <v>161</v>
      </c>
      <c r="B171" s="157" t="s">
        <v>146</v>
      </c>
      <c r="C171" s="157"/>
      <c r="D171" s="158" t="s">
        <v>120</v>
      </c>
      <c r="E171" s="176"/>
      <c r="F171" s="159"/>
      <c r="G171" s="160"/>
      <c r="H171" s="187"/>
      <c r="I171" s="187"/>
      <c r="J171" s="157"/>
      <c r="L171" s="293">
        <f t="shared" si="3"/>
        <v>0</v>
      </c>
    </row>
    <row r="172" spans="1:12" s="161" customFormat="1" ht="18.75" customHeight="1">
      <c r="A172" s="156" t="s">
        <v>162</v>
      </c>
      <c r="B172" s="157" t="s">
        <v>146</v>
      </c>
      <c r="C172" s="157"/>
      <c r="D172" s="158" t="s">
        <v>120</v>
      </c>
      <c r="E172" s="176"/>
      <c r="F172" s="159"/>
      <c r="G172" s="160"/>
      <c r="H172" s="187"/>
      <c r="I172" s="187"/>
      <c r="J172" s="157"/>
      <c r="L172" s="293">
        <f t="shared" si="3"/>
        <v>0</v>
      </c>
    </row>
    <row r="173" spans="1:12" s="161" customFormat="1" ht="18.75" customHeight="1">
      <c r="A173" s="156"/>
      <c r="B173" s="157" t="s">
        <v>141</v>
      </c>
      <c r="C173" s="157"/>
      <c r="D173" s="158" t="s">
        <v>120</v>
      </c>
      <c r="E173" s="176"/>
      <c r="F173" s="159"/>
      <c r="G173" s="160"/>
      <c r="H173" s="187"/>
      <c r="I173" s="187"/>
      <c r="J173" s="157"/>
      <c r="L173" s="293">
        <f t="shared" si="3"/>
        <v>0</v>
      </c>
    </row>
    <row r="174" spans="1:12" s="161" customFormat="1" ht="18.75" customHeight="1">
      <c r="A174" s="156">
        <v>4.0999999999999996</v>
      </c>
      <c r="B174" s="157" t="s">
        <v>156</v>
      </c>
      <c r="C174" s="157"/>
      <c r="D174" s="158"/>
      <c r="E174" s="176">
        <f>E177+E176+E175</f>
        <v>0</v>
      </c>
      <c r="F174" s="159"/>
      <c r="G174" s="160"/>
      <c r="H174" s="187">
        <v>0</v>
      </c>
      <c r="I174" s="187">
        <v>0</v>
      </c>
      <c r="J174" s="157"/>
      <c r="L174" s="293"/>
    </row>
    <row r="175" spans="1:12" s="161" customFormat="1" ht="18.75" customHeight="1">
      <c r="A175" s="156" t="s">
        <v>157</v>
      </c>
      <c r="B175" s="157" t="s">
        <v>146</v>
      </c>
      <c r="C175" s="157"/>
      <c r="D175" s="158" t="s">
        <v>120</v>
      </c>
      <c r="E175" s="176"/>
      <c r="F175" s="159"/>
      <c r="G175" s="160"/>
      <c r="H175" s="187"/>
      <c r="I175" s="187"/>
      <c r="J175" s="157"/>
      <c r="L175" s="293"/>
    </row>
    <row r="176" spans="1:12" s="161" customFormat="1" ht="18.75" customHeight="1">
      <c r="A176" s="156" t="s">
        <v>158</v>
      </c>
      <c r="B176" s="157" t="s">
        <v>146</v>
      </c>
      <c r="C176" s="157"/>
      <c r="D176" s="158" t="s">
        <v>120</v>
      </c>
      <c r="E176" s="176"/>
      <c r="F176" s="159"/>
      <c r="G176" s="160"/>
      <c r="H176" s="187"/>
      <c r="I176" s="187"/>
      <c r="J176" s="157"/>
      <c r="L176" s="293"/>
    </row>
    <row r="177" spans="1:12" s="161" customFormat="1" ht="18.75" customHeight="1">
      <c r="A177" s="156"/>
      <c r="B177" s="157" t="s">
        <v>141</v>
      </c>
      <c r="C177" s="157"/>
      <c r="D177" s="158" t="s">
        <v>120</v>
      </c>
      <c r="E177" s="176"/>
      <c r="F177" s="159"/>
      <c r="G177" s="160"/>
      <c r="H177" s="187"/>
      <c r="I177" s="187"/>
      <c r="J177" s="157"/>
      <c r="L177" s="293"/>
    </row>
    <row r="178" spans="1:12" s="161" customFormat="1" ht="18.75" customHeight="1">
      <c r="A178" s="156">
        <v>4.2</v>
      </c>
      <c r="B178" s="157" t="s">
        <v>160</v>
      </c>
      <c r="C178" s="157"/>
      <c r="D178" s="158"/>
      <c r="E178" s="176">
        <f>E179</f>
        <v>1098.8561081194039</v>
      </c>
      <c r="F178" s="159"/>
      <c r="G178" s="160"/>
      <c r="H178" s="187">
        <f>H179</f>
        <v>1200</v>
      </c>
      <c r="I178" s="307">
        <f>I179</f>
        <v>143.91999999999999</v>
      </c>
      <c r="J178" s="157"/>
      <c r="L178" s="293"/>
    </row>
    <row r="179" spans="1:12" s="161" customFormat="1" ht="18.75" customHeight="1">
      <c r="A179" s="156" t="s">
        <v>161</v>
      </c>
      <c r="B179" s="157" t="s">
        <v>537</v>
      </c>
      <c r="C179" s="157" t="s">
        <v>460</v>
      </c>
      <c r="D179" s="158" t="s">
        <v>538</v>
      </c>
      <c r="E179" s="176">
        <v>1098.8561081194039</v>
      </c>
      <c r="F179" s="159" t="s">
        <v>539</v>
      </c>
      <c r="G179" s="160" t="s">
        <v>539</v>
      </c>
      <c r="H179" s="187">
        <v>1200</v>
      </c>
      <c r="I179" s="307">
        <v>143.91999999999999</v>
      </c>
      <c r="J179" s="157" t="s">
        <v>540</v>
      </c>
      <c r="L179" s="293"/>
    </row>
    <row r="180" spans="1:12" s="161" customFormat="1" ht="18.75" customHeight="1">
      <c r="A180" s="156" t="s">
        <v>162</v>
      </c>
      <c r="B180" s="157" t="s">
        <v>146</v>
      </c>
      <c r="C180" s="157"/>
      <c r="D180" s="158" t="s">
        <v>120</v>
      </c>
      <c r="E180" s="176"/>
      <c r="F180" s="159"/>
      <c r="G180" s="160"/>
      <c r="H180" s="187"/>
      <c r="I180" s="187"/>
      <c r="J180" s="157"/>
      <c r="L180" s="293"/>
    </row>
    <row r="181" spans="1:12" s="161" customFormat="1" ht="18.75" customHeight="1">
      <c r="A181" s="156"/>
      <c r="B181" s="157" t="s">
        <v>141</v>
      </c>
      <c r="C181" s="157"/>
      <c r="D181" s="158" t="s">
        <v>120</v>
      </c>
      <c r="E181" s="176"/>
      <c r="F181" s="159"/>
      <c r="G181" s="160"/>
      <c r="H181" s="187"/>
      <c r="I181" s="187"/>
      <c r="J181" s="157"/>
      <c r="L181" s="293"/>
    </row>
    <row r="182" spans="1:12" s="151" customFormat="1" ht="27" customHeight="1">
      <c r="A182" s="144">
        <v>5</v>
      </c>
      <c r="B182" s="145" t="s">
        <v>163</v>
      </c>
      <c r="C182" s="145"/>
      <c r="D182" s="146"/>
      <c r="E182" s="147">
        <v>0</v>
      </c>
      <c r="F182" s="162"/>
      <c r="G182" s="163"/>
      <c r="H182" s="147"/>
      <c r="I182" s="147"/>
      <c r="J182" s="150"/>
      <c r="K182" s="151" t="s">
        <v>121</v>
      </c>
      <c r="L182" s="293" t="e">
        <f t="shared" ref="L182:L197" si="4">H182-K182</f>
        <v>#VALUE!</v>
      </c>
    </row>
    <row r="183" spans="1:12" s="151" customFormat="1" ht="27" customHeight="1">
      <c r="A183" s="152">
        <v>5.0999999999999996</v>
      </c>
      <c r="B183" s="153" t="s">
        <v>164</v>
      </c>
      <c r="C183" s="153"/>
      <c r="D183" s="154"/>
      <c r="E183" s="175"/>
      <c r="F183" s="99"/>
      <c r="G183" s="100"/>
      <c r="H183" s="175"/>
      <c r="I183" s="175"/>
      <c r="J183" s="155"/>
      <c r="L183" s="293">
        <f t="shared" si="4"/>
        <v>0</v>
      </c>
    </row>
    <row r="184" spans="1:12" s="161" customFormat="1" ht="18.75" customHeight="1">
      <c r="A184" s="156" t="s">
        <v>165</v>
      </c>
      <c r="B184" s="157" t="s">
        <v>146</v>
      </c>
      <c r="C184" s="157"/>
      <c r="D184" s="158" t="s">
        <v>120</v>
      </c>
      <c r="E184" s="176"/>
      <c r="F184" s="159"/>
      <c r="G184" s="160"/>
      <c r="H184" s="187"/>
      <c r="I184" s="187"/>
      <c r="J184" s="157"/>
      <c r="L184" s="293">
        <f t="shared" si="4"/>
        <v>0</v>
      </c>
    </row>
    <row r="185" spans="1:12" s="161" customFormat="1" ht="18.75" customHeight="1">
      <c r="A185" s="156" t="s">
        <v>166</v>
      </c>
      <c r="B185" s="157" t="s">
        <v>146</v>
      </c>
      <c r="C185" s="157"/>
      <c r="D185" s="158" t="s">
        <v>120</v>
      </c>
      <c r="E185" s="176"/>
      <c r="F185" s="159"/>
      <c r="G185" s="160"/>
      <c r="H185" s="187"/>
      <c r="I185" s="187"/>
      <c r="J185" s="157"/>
      <c r="L185" s="293">
        <f t="shared" si="4"/>
        <v>0</v>
      </c>
    </row>
    <row r="186" spans="1:12" s="161" customFormat="1" ht="18.75" customHeight="1">
      <c r="A186" s="156"/>
      <c r="B186" s="157" t="s">
        <v>141</v>
      </c>
      <c r="C186" s="157"/>
      <c r="D186" s="158" t="s">
        <v>120</v>
      </c>
      <c r="E186" s="176"/>
      <c r="F186" s="159"/>
      <c r="G186" s="160"/>
      <c r="H186" s="187"/>
      <c r="I186" s="187"/>
      <c r="J186" s="157"/>
      <c r="L186" s="293">
        <f t="shared" si="4"/>
        <v>0</v>
      </c>
    </row>
    <row r="187" spans="1:12" s="151" customFormat="1" ht="24.75" customHeight="1">
      <c r="A187" s="152">
        <v>5.2</v>
      </c>
      <c r="B187" s="153" t="s">
        <v>167</v>
      </c>
      <c r="C187" s="153"/>
      <c r="D187" s="154"/>
      <c r="E187" s="175"/>
      <c r="F187" s="99"/>
      <c r="G187" s="100"/>
      <c r="H187" s="175"/>
      <c r="I187" s="175"/>
      <c r="J187" s="155"/>
      <c r="L187" s="293">
        <f t="shared" si="4"/>
        <v>0</v>
      </c>
    </row>
    <row r="188" spans="1:12" s="161" customFormat="1" ht="18.75" customHeight="1">
      <c r="A188" s="156" t="s">
        <v>168</v>
      </c>
      <c r="B188" s="157" t="s">
        <v>146</v>
      </c>
      <c r="C188" s="157"/>
      <c r="D188" s="158" t="s">
        <v>120</v>
      </c>
      <c r="E188" s="176"/>
      <c r="F188" s="159"/>
      <c r="G188" s="160"/>
      <c r="H188" s="187"/>
      <c r="I188" s="187"/>
      <c r="J188" s="157"/>
      <c r="L188" s="293">
        <f t="shared" si="4"/>
        <v>0</v>
      </c>
    </row>
    <row r="189" spans="1:12" s="161" customFormat="1" ht="18.75" customHeight="1">
      <c r="A189" s="156" t="s">
        <v>169</v>
      </c>
      <c r="B189" s="157" t="s">
        <v>146</v>
      </c>
      <c r="C189" s="157"/>
      <c r="D189" s="158" t="s">
        <v>120</v>
      </c>
      <c r="E189" s="176"/>
      <c r="F189" s="159"/>
      <c r="G189" s="160"/>
      <c r="H189" s="187"/>
      <c r="I189" s="187"/>
      <c r="J189" s="157"/>
      <c r="L189" s="293">
        <f t="shared" si="4"/>
        <v>0</v>
      </c>
    </row>
    <row r="190" spans="1:12" s="161" customFormat="1" ht="18.75" customHeight="1">
      <c r="A190" s="156"/>
      <c r="B190" s="157" t="s">
        <v>141</v>
      </c>
      <c r="C190" s="157"/>
      <c r="D190" s="158" t="s">
        <v>120</v>
      </c>
      <c r="E190" s="176"/>
      <c r="F190" s="159"/>
      <c r="G190" s="160"/>
      <c r="H190" s="187"/>
      <c r="I190" s="187"/>
      <c r="J190" s="157"/>
      <c r="L190" s="293">
        <f t="shared" si="4"/>
        <v>0</v>
      </c>
    </row>
    <row r="191" spans="1:12" s="18" customFormat="1" ht="20.45" customHeight="1">
      <c r="A191" s="25"/>
      <c r="B191" s="164"/>
      <c r="C191" s="164"/>
      <c r="D191" s="165"/>
      <c r="E191" s="177"/>
      <c r="F191" s="102"/>
      <c r="G191" s="102"/>
      <c r="H191" s="188"/>
      <c r="I191" s="188"/>
      <c r="J191" s="166"/>
      <c r="L191" s="293">
        <f t="shared" si="4"/>
        <v>0</v>
      </c>
    </row>
    <row r="192" spans="1:12" s="129" customFormat="1" ht="26.25" customHeight="1">
      <c r="A192" s="208" t="s">
        <v>260</v>
      </c>
      <c r="B192" s="168" t="s">
        <v>259</v>
      </c>
      <c r="C192" s="168"/>
      <c r="D192" s="167" t="s">
        <v>201</v>
      </c>
      <c r="E192" s="170">
        <f>E193+E199+E205</f>
        <v>110426.12</v>
      </c>
      <c r="F192" s="168"/>
      <c r="G192" s="168"/>
      <c r="H192" s="239">
        <f>H193+H199+H205</f>
        <v>17339.599999999999</v>
      </c>
      <c r="I192" s="239">
        <f>I193+I199+I205</f>
        <v>6211.65</v>
      </c>
      <c r="J192" s="169"/>
      <c r="K192" s="129">
        <v>14910.49</v>
      </c>
      <c r="L192" s="293">
        <f t="shared" si="4"/>
        <v>2429.1099999999988</v>
      </c>
    </row>
    <row r="193" spans="1:12" s="76" customFormat="1" ht="24.75" customHeight="1">
      <c r="A193" s="69" t="s">
        <v>104</v>
      </c>
      <c r="B193" s="77" t="s">
        <v>73</v>
      </c>
      <c r="C193" s="77"/>
      <c r="D193" s="69"/>
      <c r="E193" s="178">
        <f>SUM(E194:E198)</f>
        <v>110426.12</v>
      </c>
      <c r="F193" s="180"/>
      <c r="G193" s="180"/>
      <c r="H193" s="178">
        <f>SUM(H194:H198)</f>
        <v>17339.599999999999</v>
      </c>
      <c r="I193" s="178">
        <f>SUM(I194:I198)</f>
        <v>6211.65</v>
      </c>
      <c r="J193" s="121"/>
      <c r="K193" s="76">
        <v>14910.49</v>
      </c>
      <c r="L193" s="293">
        <f t="shared" si="4"/>
        <v>2429.1099999999988</v>
      </c>
    </row>
    <row r="194" spans="1:12" s="76" customFormat="1" ht="24.75" customHeight="1">
      <c r="A194" s="74"/>
      <c r="B194" s="75" t="s">
        <v>53</v>
      </c>
      <c r="C194" s="75"/>
      <c r="D194" s="74"/>
      <c r="E194" s="191">
        <f>E208</f>
        <v>85795.579999999987</v>
      </c>
      <c r="F194" s="179"/>
      <c r="G194" s="179"/>
      <c r="H194" s="191">
        <f>H208</f>
        <v>11973</v>
      </c>
      <c r="I194" s="191">
        <f>I208</f>
        <v>3782.3500000000004</v>
      </c>
      <c r="J194" s="122"/>
      <c r="K194" s="76">
        <v>9543.89</v>
      </c>
      <c r="L194" s="293">
        <f t="shared" si="4"/>
        <v>2429.1100000000006</v>
      </c>
    </row>
    <row r="195" spans="1:12" s="76" customFormat="1" ht="24.75" customHeight="1">
      <c r="A195" s="74"/>
      <c r="B195" s="75" t="s">
        <v>58</v>
      </c>
      <c r="C195" s="75"/>
      <c r="D195" s="74"/>
      <c r="E195" s="191">
        <f>E219</f>
        <v>0</v>
      </c>
      <c r="F195" s="179"/>
      <c r="G195" s="179"/>
      <c r="H195" s="191">
        <f>H219</f>
        <v>0</v>
      </c>
      <c r="I195" s="191">
        <f>I219</f>
        <v>0</v>
      </c>
      <c r="J195" s="122"/>
      <c r="L195" s="293">
        <f t="shared" si="4"/>
        <v>0</v>
      </c>
    </row>
    <row r="196" spans="1:12" s="76" customFormat="1" ht="24.75" customHeight="1">
      <c r="A196" s="74"/>
      <c r="B196" s="75" t="s">
        <v>70</v>
      </c>
      <c r="C196" s="75"/>
      <c r="D196" s="74"/>
      <c r="E196" s="191">
        <f>E228</f>
        <v>0</v>
      </c>
      <c r="F196" s="179"/>
      <c r="G196" s="179"/>
      <c r="H196" s="191">
        <f>H228</f>
        <v>0</v>
      </c>
      <c r="I196" s="191">
        <f>I228</f>
        <v>0</v>
      </c>
      <c r="J196" s="122"/>
      <c r="L196" s="293">
        <f t="shared" si="4"/>
        <v>0</v>
      </c>
    </row>
    <row r="197" spans="1:12" s="76" customFormat="1" ht="24.75" customHeight="1">
      <c r="A197" s="74"/>
      <c r="B197" s="75" t="s">
        <v>202</v>
      </c>
      <c r="C197" s="75"/>
      <c r="D197" s="74"/>
      <c r="E197" s="191">
        <f>E237</f>
        <v>24630.54</v>
      </c>
      <c r="F197" s="179"/>
      <c r="G197" s="179"/>
      <c r="H197" s="191">
        <f>H237</f>
        <v>5366.6</v>
      </c>
      <c r="I197" s="191">
        <f>I237</f>
        <v>2429.2999999999997</v>
      </c>
      <c r="J197" s="122"/>
      <c r="K197" s="76">
        <v>5366.6</v>
      </c>
      <c r="L197" s="293">
        <f t="shared" si="4"/>
        <v>0</v>
      </c>
    </row>
    <row r="198" spans="1:12" s="76" customFormat="1" ht="24.75" customHeight="1">
      <c r="A198" s="74"/>
      <c r="B198" s="115" t="s">
        <v>163</v>
      </c>
      <c r="C198" s="115"/>
      <c r="D198" s="74"/>
      <c r="E198" s="191">
        <f>E290</f>
        <v>0</v>
      </c>
      <c r="F198" s="179"/>
      <c r="G198" s="179"/>
      <c r="H198" s="191">
        <f>H290</f>
        <v>0</v>
      </c>
      <c r="I198" s="191">
        <f>I290</f>
        <v>0</v>
      </c>
      <c r="J198" s="122"/>
      <c r="L198" s="293"/>
    </row>
    <row r="199" spans="1:12" s="76" customFormat="1" ht="24.75" customHeight="1">
      <c r="A199" s="69" t="s">
        <v>203</v>
      </c>
      <c r="B199" s="77" t="s">
        <v>204</v>
      </c>
      <c r="C199" s="77"/>
      <c r="D199" s="69"/>
      <c r="E199" s="180"/>
      <c r="F199" s="180"/>
      <c r="G199" s="180"/>
      <c r="H199" s="197"/>
      <c r="I199" s="197"/>
      <c r="J199" s="121"/>
      <c r="L199" s="293">
        <f>H199-K199</f>
        <v>0</v>
      </c>
    </row>
    <row r="200" spans="1:12" s="76" customFormat="1" ht="24.75" customHeight="1">
      <c r="A200" s="74"/>
      <c r="B200" s="75" t="s">
        <v>205</v>
      </c>
      <c r="C200" s="75"/>
      <c r="D200" s="74"/>
      <c r="E200" s="179"/>
      <c r="F200" s="179"/>
      <c r="G200" s="179"/>
      <c r="H200" s="198"/>
      <c r="I200" s="198"/>
      <c r="J200" s="122"/>
      <c r="L200" s="293">
        <f>H200-K200</f>
        <v>0</v>
      </c>
    </row>
    <row r="201" spans="1:12" s="76" customFormat="1" ht="24.75" customHeight="1">
      <c r="A201" s="74"/>
      <c r="B201" s="75" t="s">
        <v>206</v>
      </c>
      <c r="C201" s="75"/>
      <c r="D201" s="74"/>
      <c r="E201" s="179"/>
      <c r="F201" s="179"/>
      <c r="G201" s="179"/>
      <c r="H201" s="198"/>
      <c r="I201" s="198"/>
      <c r="J201" s="122"/>
      <c r="L201" s="293">
        <f>H201-K201</f>
        <v>0</v>
      </c>
    </row>
    <row r="202" spans="1:12" s="76" customFormat="1" ht="24.75" customHeight="1">
      <c r="A202" s="74"/>
      <c r="B202" s="75" t="s">
        <v>207</v>
      </c>
      <c r="C202" s="75"/>
      <c r="D202" s="74"/>
      <c r="E202" s="179"/>
      <c r="F202" s="179"/>
      <c r="G202" s="179"/>
      <c r="H202" s="198"/>
      <c r="I202" s="198"/>
      <c r="J202" s="122"/>
      <c r="L202" s="293">
        <f>H202-K202</f>
        <v>0</v>
      </c>
    </row>
    <row r="203" spans="1:12" s="76" customFormat="1" ht="24.75" customHeight="1">
      <c r="A203" s="74"/>
      <c r="B203" s="75" t="s">
        <v>208</v>
      </c>
      <c r="C203" s="75"/>
      <c r="D203" s="74"/>
      <c r="E203" s="179"/>
      <c r="F203" s="179"/>
      <c r="G203" s="179"/>
      <c r="H203" s="198"/>
      <c r="I203" s="198"/>
      <c r="J203" s="122"/>
      <c r="L203" s="293">
        <f>H203-K203</f>
        <v>0</v>
      </c>
    </row>
    <row r="204" spans="1:12" s="76" customFormat="1" ht="24.75" customHeight="1">
      <c r="A204" s="74"/>
      <c r="B204" s="115" t="s">
        <v>163</v>
      </c>
      <c r="C204" s="115"/>
      <c r="D204" s="74"/>
      <c r="E204" s="179"/>
      <c r="F204" s="179"/>
      <c r="G204" s="179"/>
      <c r="H204" s="198"/>
      <c r="I204" s="198"/>
      <c r="J204" s="122"/>
      <c r="L204" s="293"/>
    </row>
    <row r="205" spans="1:12" s="76" customFormat="1" ht="24.75" customHeight="1">
      <c r="A205" s="69" t="s">
        <v>209</v>
      </c>
      <c r="B205" s="77" t="s">
        <v>210</v>
      </c>
      <c r="C205" s="77"/>
      <c r="D205" s="69"/>
      <c r="E205" s="180"/>
      <c r="F205" s="180"/>
      <c r="G205" s="180"/>
      <c r="H205" s="197"/>
      <c r="I205" s="197"/>
      <c r="J205" s="121"/>
      <c r="L205" s="293">
        <f t="shared" ref="L205:L216" si="5">H205-K205</f>
        <v>0</v>
      </c>
    </row>
    <row r="206" spans="1:12" s="76" customFormat="1" ht="24.75" customHeight="1">
      <c r="A206" s="74"/>
      <c r="B206" s="75"/>
      <c r="C206" s="75"/>
      <c r="D206" s="74"/>
      <c r="E206" s="179"/>
      <c r="F206" s="179"/>
      <c r="G206" s="179"/>
      <c r="H206" s="198"/>
      <c r="I206" s="198"/>
      <c r="J206" s="122"/>
      <c r="L206" s="293">
        <f t="shared" si="5"/>
        <v>0</v>
      </c>
    </row>
    <row r="207" spans="1:12" s="57" customFormat="1" ht="27.2" customHeight="1">
      <c r="A207" s="69" t="s">
        <v>211</v>
      </c>
      <c r="B207" s="77" t="s">
        <v>212</v>
      </c>
      <c r="C207" s="77"/>
      <c r="D207" s="69"/>
      <c r="E207" s="195">
        <f>E208+E219+E228+E237+E244</f>
        <v>110426.12</v>
      </c>
      <c r="F207" s="126"/>
      <c r="G207" s="72"/>
      <c r="H207" s="195">
        <f>H208+H219+H228+H237+H244</f>
        <v>17339.599999999999</v>
      </c>
      <c r="I207" s="195">
        <f>I208+I219+I228+I237+I244</f>
        <v>6211.65</v>
      </c>
      <c r="J207" s="77"/>
      <c r="K207" s="57">
        <v>14910.49</v>
      </c>
      <c r="L207" s="293">
        <f t="shared" si="5"/>
        <v>2429.1099999999988</v>
      </c>
    </row>
    <row r="208" spans="1:12" s="17" customFormat="1" ht="27.2" customHeight="1">
      <c r="A208" s="66">
        <v>1</v>
      </c>
      <c r="B208" s="114" t="s">
        <v>213</v>
      </c>
      <c r="C208" s="114"/>
      <c r="D208" s="66"/>
      <c r="E208" s="67">
        <f>E209+E217</f>
        <v>85795.579999999987</v>
      </c>
      <c r="F208" s="127"/>
      <c r="G208" s="68"/>
      <c r="H208" s="67">
        <f>H209+H217</f>
        <v>11973</v>
      </c>
      <c r="I208" s="67">
        <f>I209+I217</f>
        <v>3782.3500000000004</v>
      </c>
      <c r="J208" s="123"/>
      <c r="K208" s="17">
        <v>9543.89</v>
      </c>
      <c r="L208" s="293">
        <f t="shared" si="5"/>
        <v>2429.1100000000006</v>
      </c>
    </row>
    <row r="209" spans="1:12" s="17" customFormat="1" ht="27.2" customHeight="1">
      <c r="A209" s="24">
        <v>1.1000000000000001</v>
      </c>
      <c r="B209" s="115" t="s">
        <v>214</v>
      </c>
      <c r="C209" s="115"/>
      <c r="D209" s="24"/>
      <c r="E209" s="181">
        <f>SUM(E210:E212)</f>
        <v>63906.729999999996</v>
      </c>
      <c r="F209" s="200"/>
      <c r="G209" s="201"/>
      <c r="H209" s="181">
        <f>SUM(H210:H212)</f>
        <v>10943</v>
      </c>
      <c r="I209" s="181">
        <f>SUM(I210:I212)</f>
        <v>2082.5500000000002</v>
      </c>
      <c r="J209" s="124"/>
      <c r="K209" s="17">
        <v>9543.89</v>
      </c>
      <c r="L209" s="293">
        <f t="shared" si="5"/>
        <v>1399.1100000000006</v>
      </c>
    </row>
    <row r="210" spans="1:12" s="80" customFormat="1" ht="178.5">
      <c r="A210" s="78" t="s">
        <v>215</v>
      </c>
      <c r="B210" s="79" t="s">
        <v>462</v>
      </c>
      <c r="C210" s="203" t="s">
        <v>463</v>
      </c>
      <c r="D210" s="196" t="s">
        <v>261</v>
      </c>
      <c r="E210" s="182">
        <v>47600</v>
      </c>
      <c r="F210" s="263" t="s">
        <v>478</v>
      </c>
      <c r="G210" s="263" t="s">
        <v>478</v>
      </c>
      <c r="H210" s="204">
        <v>3773</v>
      </c>
      <c r="I210" s="296">
        <v>347.21</v>
      </c>
      <c r="J210" s="79" t="s">
        <v>479</v>
      </c>
      <c r="K210" s="80">
        <v>3773</v>
      </c>
      <c r="L210" s="293">
        <f t="shared" si="5"/>
        <v>0</v>
      </c>
    </row>
    <row r="211" spans="1:12" s="80" customFormat="1" ht="114.75">
      <c r="A211" s="78" t="s">
        <v>217</v>
      </c>
      <c r="B211" s="79" t="s">
        <v>218</v>
      </c>
      <c r="C211" s="203" t="s">
        <v>463</v>
      </c>
      <c r="D211" s="196" t="s">
        <v>263</v>
      </c>
      <c r="E211" s="257">
        <v>8504.2000000000007</v>
      </c>
      <c r="F211" s="263" t="s">
        <v>422</v>
      </c>
      <c r="G211" s="263" t="s">
        <v>422</v>
      </c>
      <c r="H211" s="204">
        <v>4670</v>
      </c>
      <c r="I211" s="296">
        <v>1101.0899999999999</v>
      </c>
      <c r="J211" s="79" t="s">
        <v>480</v>
      </c>
      <c r="K211" s="80">
        <v>4044.12</v>
      </c>
      <c r="L211" s="293">
        <f t="shared" si="5"/>
        <v>625.88000000000011</v>
      </c>
    </row>
    <row r="212" spans="1:12" s="80" customFormat="1" ht="63.75">
      <c r="A212" s="78" t="s">
        <v>136</v>
      </c>
      <c r="B212" s="79" t="s">
        <v>219</v>
      </c>
      <c r="C212" s="203" t="s">
        <v>463</v>
      </c>
      <c r="D212" s="196" t="s">
        <v>262</v>
      </c>
      <c r="E212" s="266">
        <v>7802.53</v>
      </c>
      <c r="F212" s="203" t="s">
        <v>220</v>
      </c>
      <c r="G212" s="171" t="s">
        <v>220</v>
      </c>
      <c r="H212" s="204">
        <v>2500</v>
      </c>
      <c r="I212" s="204">
        <v>634.25</v>
      </c>
      <c r="J212" s="79" t="s">
        <v>481</v>
      </c>
      <c r="K212" s="80">
        <v>1726.77</v>
      </c>
      <c r="L212" s="293">
        <f t="shared" si="5"/>
        <v>773.23</v>
      </c>
    </row>
    <row r="213" spans="1:12" s="17" customFormat="1" ht="27.2" customHeight="1">
      <c r="A213" s="24">
        <v>1.2</v>
      </c>
      <c r="B213" s="115" t="s">
        <v>221</v>
      </c>
      <c r="C213" s="115"/>
      <c r="D213" s="24"/>
      <c r="E213" s="181"/>
      <c r="F213" s="200"/>
      <c r="G213" s="201"/>
      <c r="H213" s="202"/>
      <c r="I213" s="202"/>
      <c r="J213" s="124"/>
      <c r="L213" s="293">
        <f t="shared" si="5"/>
        <v>0</v>
      </c>
    </row>
    <row r="214" spans="1:12" s="80" customFormat="1" ht="18.75" customHeight="1">
      <c r="A214" s="78"/>
      <c r="B214" s="79"/>
      <c r="C214" s="79"/>
      <c r="D214" s="78"/>
      <c r="E214" s="182"/>
      <c r="F214" s="203"/>
      <c r="G214" s="171"/>
      <c r="H214" s="204"/>
      <c r="I214" s="204"/>
      <c r="J214" s="79"/>
      <c r="L214" s="293">
        <f t="shared" si="5"/>
        <v>0</v>
      </c>
    </row>
    <row r="215" spans="1:12" s="80" customFormat="1" ht="18.75" customHeight="1">
      <c r="A215" s="78"/>
      <c r="B215" s="79"/>
      <c r="C215" s="79"/>
      <c r="D215" s="78"/>
      <c r="E215" s="182"/>
      <c r="F215" s="203"/>
      <c r="G215" s="171"/>
      <c r="H215" s="204"/>
      <c r="I215" s="204"/>
      <c r="J215" s="79"/>
      <c r="L215" s="293">
        <f t="shared" si="5"/>
        <v>0</v>
      </c>
    </row>
    <row r="216" spans="1:12" s="80" customFormat="1" ht="18.75" customHeight="1">
      <c r="A216" s="78"/>
      <c r="B216" s="79"/>
      <c r="C216" s="79"/>
      <c r="D216" s="78"/>
      <c r="E216" s="182"/>
      <c r="F216" s="203"/>
      <c r="G216" s="171"/>
      <c r="H216" s="204"/>
      <c r="I216" s="204"/>
      <c r="J216" s="79"/>
      <c r="L216" s="293">
        <f t="shared" si="5"/>
        <v>0</v>
      </c>
    </row>
    <row r="217" spans="1:12" s="80" customFormat="1" ht="27" customHeight="1">
      <c r="A217" s="152">
        <v>1.2</v>
      </c>
      <c r="B217" s="153" t="s">
        <v>142</v>
      </c>
      <c r="C217" s="153"/>
      <c r="D217" s="78"/>
      <c r="E217" s="182">
        <f>E218</f>
        <v>21888.85</v>
      </c>
      <c r="F217" s="203"/>
      <c r="G217" s="171"/>
      <c r="H217" s="182">
        <f>SUM(H218)</f>
        <v>1030</v>
      </c>
      <c r="I217" s="182">
        <f>SUM(I218)</f>
        <v>1699.8</v>
      </c>
      <c r="J217" s="79"/>
      <c r="L217" s="293"/>
    </row>
    <row r="218" spans="1:12" s="322" customFormat="1" ht="27" customHeight="1">
      <c r="A218" s="316" t="s">
        <v>403</v>
      </c>
      <c r="B218" s="317" t="s">
        <v>493</v>
      </c>
      <c r="C218" s="317"/>
      <c r="D218" s="316"/>
      <c r="E218" s="318">
        <v>21888.85</v>
      </c>
      <c r="F218" s="319" t="s">
        <v>494</v>
      </c>
      <c r="G218" s="320" t="s">
        <v>494</v>
      </c>
      <c r="H218" s="321">
        <v>1030</v>
      </c>
      <c r="I218" s="321">
        <v>1699.8</v>
      </c>
      <c r="J218" s="317" t="s">
        <v>495</v>
      </c>
      <c r="L218" s="323"/>
    </row>
    <row r="219" spans="1:12" s="17" customFormat="1" ht="27.2" customHeight="1">
      <c r="A219" s="66">
        <v>2</v>
      </c>
      <c r="B219" s="114" t="s">
        <v>222</v>
      </c>
      <c r="C219" s="114"/>
      <c r="D219" s="66"/>
      <c r="E219" s="67">
        <v>0</v>
      </c>
      <c r="F219" s="127"/>
      <c r="G219" s="68"/>
      <c r="H219" s="199">
        <v>0</v>
      </c>
      <c r="I219" s="199"/>
      <c r="J219" s="123"/>
      <c r="K219" s="17" t="s">
        <v>121</v>
      </c>
      <c r="L219" s="293" t="e">
        <f t="shared" ref="L219:L250" si="6">H219-K219</f>
        <v>#VALUE!</v>
      </c>
    </row>
    <row r="220" spans="1:12" s="17" customFormat="1" ht="27.2" customHeight="1">
      <c r="A220" s="24">
        <v>2.1</v>
      </c>
      <c r="B220" s="115" t="s">
        <v>223</v>
      </c>
      <c r="C220" s="115"/>
      <c r="D220" s="24"/>
      <c r="E220" s="181"/>
      <c r="F220" s="200"/>
      <c r="G220" s="201"/>
      <c r="H220" s="202"/>
      <c r="I220" s="202"/>
      <c r="J220" s="124"/>
      <c r="L220" s="293">
        <f t="shared" si="6"/>
        <v>0</v>
      </c>
    </row>
    <row r="221" spans="1:12" s="80" customFormat="1" ht="18.75" customHeight="1">
      <c r="A221" s="78"/>
      <c r="B221" s="79"/>
      <c r="C221" s="79"/>
      <c r="D221" s="78"/>
      <c r="E221" s="182"/>
      <c r="F221" s="203"/>
      <c r="G221" s="171"/>
      <c r="H221" s="204"/>
      <c r="I221" s="204"/>
      <c r="J221" s="79"/>
      <c r="L221" s="293">
        <f t="shared" si="6"/>
        <v>0</v>
      </c>
    </row>
    <row r="222" spans="1:12" s="80" customFormat="1" ht="18.75" customHeight="1">
      <c r="A222" s="78"/>
      <c r="B222" s="79"/>
      <c r="C222" s="79"/>
      <c r="D222" s="78"/>
      <c r="E222" s="182"/>
      <c r="F222" s="203"/>
      <c r="G222" s="171"/>
      <c r="H222" s="204"/>
      <c r="I222" s="204"/>
      <c r="J222" s="79"/>
      <c r="L222" s="293">
        <f t="shared" si="6"/>
        <v>0</v>
      </c>
    </row>
    <row r="223" spans="1:12" s="80" customFormat="1" ht="18.75" customHeight="1">
      <c r="A223" s="78"/>
      <c r="B223" s="79"/>
      <c r="C223" s="79"/>
      <c r="D223" s="78"/>
      <c r="E223" s="182"/>
      <c r="F223" s="203"/>
      <c r="G223" s="171"/>
      <c r="H223" s="204"/>
      <c r="I223" s="204"/>
      <c r="J223" s="79"/>
      <c r="L223" s="293">
        <f t="shared" si="6"/>
        <v>0</v>
      </c>
    </row>
    <row r="224" spans="1:12" s="17" customFormat="1" ht="27.2" customHeight="1">
      <c r="A224" s="24">
        <v>2.2000000000000002</v>
      </c>
      <c r="B224" s="115" t="s">
        <v>224</v>
      </c>
      <c r="C224" s="115"/>
      <c r="D224" s="24"/>
      <c r="E224" s="181"/>
      <c r="F224" s="200"/>
      <c r="G224" s="201"/>
      <c r="H224" s="202"/>
      <c r="I224" s="202"/>
      <c r="J224" s="124"/>
      <c r="L224" s="293">
        <f t="shared" si="6"/>
        <v>0</v>
      </c>
    </row>
    <row r="225" spans="1:12" s="80" customFormat="1" ht="18.75" customHeight="1">
      <c r="A225" s="78"/>
      <c r="B225" s="79"/>
      <c r="C225" s="79"/>
      <c r="D225" s="78"/>
      <c r="E225" s="182"/>
      <c r="F225" s="203"/>
      <c r="G225" s="171"/>
      <c r="H225" s="204"/>
      <c r="I225" s="204"/>
      <c r="J225" s="79"/>
      <c r="L225" s="293">
        <f t="shared" si="6"/>
        <v>0</v>
      </c>
    </row>
    <row r="226" spans="1:12" s="80" customFormat="1" ht="18.75" customHeight="1">
      <c r="A226" s="78"/>
      <c r="B226" s="79"/>
      <c r="C226" s="79"/>
      <c r="D226" s="78"/>
      <c r="E226" s="182"/>
      <c r="F226" s="203"/>
      <c r="G226" s="171"/>
      <c r="H226" s="204"/>
      <c r="I226" s="204"/>
      <c r="J226" s="79"/>
      <c r="L226" s="293">
        <f t="shared" si="6"/>
        <v>0</v>
      </c>
    </row>
    <row r="227" spans="1:12" s="80" customFormat="1" ht="18.75" customHeight="1">
      <c r="A227" s="78"/>
      <c r="B227" s="79"/>
      <c r="C227" s="79"/>
      <c r="D227" s="78"/>
      <c r="E227" s="182"/>
      <c r="F227" s="203"/>
      <c r="G227" s="171"/>
      <c r="H227" s="204"/>
      <c r="I227" s="204"/>
      <c r="J227" s="79"/>
      <c r="L227" s="293">
        <f t="shared" si="6"/>
        <v>0</v>
      </c>
    </row>
    <row r="228" spans="1:12" s="17" customFormat="1" ht="27.2" customHeight="1">
      <c r="A228" s="66">
        <v>3</v>
      </c>
      <c r="B228" s="114" t="s">
        <v>207</v>
      </c>
      <c r="C228" s="114"/>
      <c r="D228" s="66"/>
      <c r="E228" s="67">
        <v>0</v>
      </c>
      <c r="F228" s="127"/>
      <c r="G228" s="68"/>
      <c r="H228" s="199">
        <v>0</v>
      </c>
      <c r="I228" s="199"/>
      <c r="J228" s="123"/>
      <c r="K228" s="17" t="s">
        <v>121</v>
      </c>
      <c r="L228" s="293" t="e">
        <f t="shared" si="6"/>
        <v>#VALUE!</v>
      </c>
    </row>
    <row r="229" spans="1:12" s="17" customFormat="1" ht="27.2" customHeight="1">
      <c r="A229" s="24">
        <v>3.1</v>
      </c>
      <c r="B229" s="115" t="s">
        <v>225</v>
      </c>
      <c r="C229" s="115"/>
      <c r="D229" s="24"/>
      <c r="E229" s="181"/>
      <c r="F229" s="200"/>
      <c r="G229" s="201"/>
      <c r="H229" s="202"/>
      <c r="I229" s="202"/>
      <c r="J229" s="124"/>
      <c r="L229" s="293">
        <f t="shared" si="6"/>
        <v>0</v>
      </c>
    </row>
    <row r="230" spans="1:12" s="80" customFormat="1" ht="18.75" customHeight="1">
      <c r="A230" s="78"/>
      <c r="B230" s="79"/>
      <c r="C230" s="79"/>
      <c r="D230" s="78"/>
      <c r="E230" s="182"/>
      <c r="F230" s="203"/>
      <c r="G230" s="171"/>
      <c r="H230" s="204"/>
      <c r="I230" s="204"/>
      <c r="J230" s="79"/>
      <c r="L230" s="293">
        <f t="shared" si="6"/>
        <v>0</v>
      </c>
    </row>
    <row r="231" spans="1:12" s="80" customFormat="1" ht="18.75" customHeight="1">
      <c r="A231" s="78"/>
      <c r="B231" s="79"/>
      <c r="C231" s="79"/>
      <c r="D231" s="78"/>
      <c r="E231" s="182"/>
      <c r="F231" s="203"/>
      <c r="G231" s="171"/>
      <c r="H231" s="204"/>
      <c r="I231" s="204"/>
      <c r="J231" s="79"/>
      <c r="L231" s="293">
        <f t="shared" si="6"/>
        <v>0</v>
      </c>
    </row>
    <row r="232" spans="1:12" s="80" customFormat="1" ht="18.75" customHeight="1">
      <c r="A232" s="78"/>
      <c r="B232" s="79"/>
      <c r="C232" s="79"/>
      <c r="D232" s="78"/>
      <c r="E232" s="182"/>
      <c r="F232" s="203"/>
      <c r="G232" s="171"/>
      <c r="H232" s="204"/>
      <c r="I232" s="204"/>
      <c r="J232" s="79"/>
      <c r="L232" s="293">
        <f t="shared" si="6"/>
        <v>0</v>
      </c>
    </row>
    <row r="233" spans="1:12" s="17" customFormat="1" ht="27.2" customHeight="1">
      <c r="A233" s="24">
        <v>3.2</v>
      </c>
      <c r="B233" s="115" t="s">
        <v>226</v>
      </c>
      <c r="C233" s="115"/>
      <c r="D233" s="24"/>
      <c r="E233" s="181"/>
      <c r="F233" s="200"/>
      <c r="G233" s="201"/>
      <c r="H233" s="202"/>
      <c r="I233" s="202"/>
      <c r="J233" s="124"/>
      <c r="L233" s="293">
        <f t="shared" si="6"/>
        <v>0</v>
      </c>
    </row>
    <row r="234" spans="1:12" s="80" customFormat="1" ht="18.75" customHeight="1">
      <c r="A234" s="78"/>
      <c r="B234" s="79"/>
      <c r="C234" s="79"/>
      <c r="D234" s="78"/>
      <c r="E234" s="182"/>
      <c r="F234" s="203"/>
      <c r="G234" s="171"/>
      <c r="H234" s="204"/>
      <c r="I234" s="204"/>
      <c r="J234" s="79"/>
      <c r="L234" s="293">
        <f t="shared" si="6"/>
        <v>0</v>
      </c>
    </row>
    <row r="235" spans="1:12" s="80" customFormat="1" ht="18.75" customHeight="1">
      <c r="A235" s="78"/>
      <c r="B235" s="79"/>
      <c r="C235" s="79"/>
      <c r="D235" s="78"/>
      <c r="E235" s="182"/>
      <c r="F235" s="203"/>
      <c r="G235" s="171"/>
      <c r="H235" s="204"/>
      <c r="I235" s="204"/>
      <c r="J235" s="79"/>
      <c r="L235" s="293">
        <f t="shared" si="6"/>
        <v>0</v>
      </c>
    </row>
    <row r="236" spans="1:12" s="80" customFormat="1" ht="18.75" customHeight="1">
      <c r="A236" s="78"/>
      <c r="B236" s="79"/>
      <c r="C236" s="79"/>
      <c r="D236" s="78"/>
      <c r="E236" s="182"/>
      <c r="F236" s="203"/>
      <c r="G236" s="171"/>
      <c r="H236" s="204"/>
      <c r="I236" s="204"/>
      <c r="J236" s="79"/>
      <c r="L236" s="293">
        <f t="shared" si="6"/>
        <v>0</v>
      </c>
    </row>
    <row r="237" spans="1:12" s="17" customFormat="1" ht="27.2" customHeight="1">
      <c r="A237" s="66">
        <v>4</v>
      </c>
      <c r="B237" s="114" t="s">
        <v>208</v>
      </c>
      <c r="C237" s="114"/>
      <c r="D237" s="66"/>
      <c r="E237" s="67">
        <f>E238+E242</f>
        <v>24630.54</v>
      </c>
      <c r="F237" s="127"/>
      <c r="G237" s="68"/>
      <c r="H237" s="67">
        <f>H238+H242</f>
        <v>5366.6</v>
      </c>
      <c r="I237" s="67">
        <f>I238+I242</f>
        <v>2429.2999999999997</v>
      </c>
      <c r="J237" s="123"/>
      <c r="K237" s="17">
        <v>5366.6</v>
      </c>
      <c r="L237" s="293">
        <f t="shared" si="6"/>
        <v>0</v>
      </c>
    </row>
    <row r="238" spans="1:12" s="17" customFormat="1" ht="27.2" customHeight="1">
      <c r="A238" s="24">
        <v>4.0999999999999996</v>
      </c>
      <c r="B238" s="115" t="s">
        <v>227</v>
      </c>
      <c r="C238" s="115"/>
      <c r="D238" s="24"/>
      <c r="E238" s="181">
        <f>SUM(E239:E240)</f>
        <v>22065.54</v>
      </c>
      <c r="F238" s="200"/>
      <c r="G238" s="201"/>
      <c r="H238" s="181">
        <f>SUM(H239:H240)</f>
        <v>4993.1000000000004</v>
      </c>
      <c r="I238" s="181">
        <f>SUM(I239:I240)</f>
        <v>2396.7799999999997</v>
      </c>
      <c r="J238" s="124"/>
      <c r="K238" s="17">
        <v>5366.6</v>
      </c>
      <c r="L238" s="293">
        <f t="shared" si="6"/>
        <v>-373.5</v>
      </c>
    </row>
    <row r="239" spans="1:12" s="80" customFormat="1" ht="216.75">
      <c r="A239" s="78" t="s">
        <v>228</v>
      </c>
      <c r="B239" s="79" t="s">
        <v>229</v>
      </c>
      <c r="C239" s="203" t="s">
        <v>463</v>
      </c>
      <c r="D239" s="196" t="s">
        <v>264</v>
      </c>
      <c r="E239" s="182">
        <v>20000</v>
      </c>
      <c r="F239" s="203" t="s">
        <v>230</v>
      </c>
      <c r="G239" s="171" t="s">
        <v>230</v>
      </c>
      <c r="H239" s="204">
        <v>4993.1000000000004</v>
      </c>
      <c r="I239" s="296">
        <v>2285.1</v>
      </c>
      <c r="J239" s="79" t="s">
        <v>496</v>
      </c>
      <c r="K239" s="80">
        <v>4993.1000000000004</v>
      </c>
      <c r="L239" s="293">
        <f t="shared" si="6"/>
        <v>0</v>
      </c>
    </row>
    <row r="240" spans="1:12" s="80" customFormat="1" ht="29.25" customHeight="1">
      <c r="A240" s="78" t="s">
        <v>231</v>
      </c>
      <c r="B240" s="79" t="s">
        <v>464</v>
      </c>
      <c r="C240" s="203" t="s">
        <v>465</v>
      </c>
      <c r="D240" s="196" t="s">
        <v>265</v>
      </c>
      <c r="E240" s="257">
        <v>2065.54</v>
      </c>
      <c r="F240" s="203" t="s">
        <v>233</v>
      </c>
      <c r="G240" s="171" t="s">
        <v>234</v>
      </c>
      <c r="H240" s="204" t="s">
        <v>235</v>
      </c>
      <c r="I240" s="296">
        <v>111.68</v>
      </c>
      <c r="J240" s="79" t="s">
        <v>497</v>
      </c>
      <c r="K240" s="80" t="s">
        <v>394</v>
      </c>
      <c r="L240" s="293" t="e">
        <f t="shared" si="6"/>
        <v>#VALUE!</v>
      </c>
    </row>
    <row r="241" spans="1:12" s="80" customFormat="1" ht="18.75" customHeight="1">
      <c r="A241" s="78"/>
      <c r="B241" s="79"/>
      <c r="C241" s="79"/>
      <c r="D241" s="78"/>
      <c r="E241" s="182"/>
      <c r="F241" s="203"/>
      <c r="G241" s="171"/>
      <c r="H241" s="204"/>
      <c r="I241" s="204"/>
      <c r="J241" s="79"/>
      <c r="L241" s="293">
        <f t="shared" si="6"/>
        <v>0</v>
      </c>
    </row>
    <row r="242" spans="1:12" s="17" customFormat="1" ht="27.2" customHeight="1">
      <c r="A242" s="24">
        <v>4.2</v>
      </c>
      <c r="B242" s="115" t="s">
        <v>236</v>
      </c>
      <c r="C242" s="115"/>
      <c r="D242" s="24"/>
      <c r="E242" s="181">
        <f>SUM(E243)</f>
        <v>2565.0000000000005</v>
      </c>
      <c r="F242" s="200"/>
      <c r="G242" s="201"/>
      <c r="H242" s="181">
        <f>SUM(H243)</f>
        <v>373.5</v>
      </c>
      <c r="I242" s="181">
        <f>SUM(I243)</f>
        <v>32.520000000000003</v>
      </c>
      <c r="J242" s="124"/>
      <c r="L242" s="293">
        <f t="shared" si="6"/>
        <v>373.5</v>
      </c>
    </row>
    <row r="243" spans="1:12" s="80" customFormat="1" ht="57" customHeight="1">
      <c r="A243" s="78" t="s">
        <v>237</v>
      </c>
      <c r="B243" s="79" t="s">
        <v>466</v>
      </c>
      <c r="C243" s="203" t="s">
        <v>467</v>
      </c>
      <c r="D243" s="196" t="s">
        <v>266</v>
      </c>
      <c r="E243" s="182">
        <v>2565.0000000000005</v>
      </c>
      <c r="F243" s="263" t="s">
        <v>419</v>
      </c>
      <c r="G243" s="263" t="s">
        <v>419</v>
      </c>
      <c r="H243" s="204">
        <v>373.5</v>
      </c>
      <c r="I243" s="296">
        <v>32.520000000000003</v>
      </c>
      <c r="J243" s="14" t="s">
        <v>498</v>
      </c>
      <c r="K243" s="80">
        <v>373.5</v>
      </c>
      <c r="L243" s="293">
        <f t="shared" si="6"/>
        <v>0</v>
      </c>
    </row>
    <row r="244" spans="1:12" s="17" customFormat="1" ht="27.2" customHeight="1">
      <c r="A244" s="66">
        <v>5</v>
      </c>
      <c r="B244" s="114" t="s">
        <v>239</v>
      </c>
      <c r="C244" s="114"/>
      <c r="D244" s="66"/>
      <c r="E244" s="67">
        <v>0</v>
      </c>
      <c r="F244" s="127"/>
      <c r="G244" s="68"/>
      <c r="H244" s="199">
        <v>0</v>
      </c>
      <c r="I244" s="199"/>
      <c r="J244" s="123"/>
      <c r="K244" s="17" t="s">
        <v>121</v>
      </c>
      <c r="L244" s="293" t="e">
        <f t="shared" si="6"/>
        <v>#VALUE!</v>
      </c>
    </row>
    <row r="245" spans="1:12" s="17" customFormat="1" ht="27.2" customHeight="1">
      <c r="A245" s="24">
        <v>5.0999999999999996</v>
      </c>
      <c r="B245" s="115" t="s">
        <v>240</v>
      </c>
      <c r="C245" s="115"/>
      <c r="D245" s="24"/>
      <c r="E245" s="181"/>
      <c r="F245" s="200"/>
      <c r="G245" s="201"/>
      <c r="H245" s="202"/>
      <c r="I245" s="202"/>
      <c r="J245" s="124"/>
      <c r="L245" s="293">
        <f t="shared" si="6"/>
        <v>0</v>
      </c>
    </row>
    <row r="246" spans="1:12" s="80" customFormat="1" ht="18.75" customHeight="1">
      <c r="A246" s="78"/>
      <c r="B246" s="79"/>
      <c r="C246" s="79"/>
      <c r="D246" s="78"/>
      <c r="E246" s="182"/>
      <c r="F246" s="203"/>
      <c r="G246" s="171"/>
      <c r="H246" s="204"/>
      <c r="I246" s="204"/>
      <c r="J246" s="79"/>
      <c r="L246" s="293">
        <f t="shared" si="6"/>
        <v>0</v>
      </c>
    </row>
    <row r="247" spans="1:12" s="80" customFormat="1" ht="18.75" customHeight="1">
      <c r="A247" s="78"/>
      <c r="B247" s="79"/>
      <c r="C247" s="79"/>
      <c r="D247" s="78"/>
      <c r="E247" s="182"/>
      <c r="F247" s="203"/>
      <c r="G247" s="171"/>
      <c r="H247" s="204"/>
      <c r="I247" s="204"/>
      <c r="J247" s="79"/>
      <c r="L247" s="293">
        <f t="shared" si="6"/>
        <v>0</v>
      </c>
    </row>
    <row r="248" spans="1:12" s="80" customFormat="1" ht="18.75" customHeight="1">
      <c r="A248" s="78"/>
      <c r="B248" s="79"/>
      <c r="C248" s="79"/>
      <c r="D248" s="78"/>
      <c r="E248" s="182"/>
      <c r="F248" s="203"/>
      <c r="G248" s="171"/>
      <c r="H248" s="204"/>
      <c r="I248" s="204"/>
      <c r="J248" s="79"/>
      <c r="L248" s="293">
        <f t="shared" si="6"/>
        <v>0</v>
      </c>
    </row>
    <row r="249" spans="1:12" s="17" customFormat="1" ht="27.2" customHeight="1">
      <c r="A249" s="24">
        <v>5.2</v>
      </c>
      <c r="B249" s="115" t="s">
        <v>241</v>
      </c>
      <c r="C249" s="115"/>
      <c r="D249" s="24"/>
      <c r="E249" s="181"/>
      <c r="F249" s="200"/>
      <c r="G249" s="201"/>
      <c r="H249" s="202"/>
      <c r="I249" s="202"/>
      <c r="J249" s="124"/>
      <c r="L249" s="293">
        <f t="shared" si="6"/>
        <v>0</v>
      </c>
    </row>
    <row r="250" spans="1:12" s="80" customFormat="1" ht="18.75" customHeight="1">
      <c r="A250" s="78"/>
      <c r="B250" s="79"/>
      <c r="C250" s="79"/>
      <c r="D250" s="78"/>
      <c r="E250" s="182"/>
      <c r="F250" s="203"/>
      <c r="G250" s="171"/>
      <c r="H250" s="204"/>
      <c r="I250" s="204"/>
      <c r="J250" s="79"/>
      <c r="L250" s="293">
        <f t="shared" si="6"/>
        <v>0</v>
      </c>
    </row>
    <row r="251" spans="1:12" s="80" customFormat="1" ht="18.75" customHeight="1">
      <c r="A251" s="78"/>
      <c r="B251" s="79"/>
      <c r="C251" s="79"/>
      <c r="D251" s="78"/>
      <c r="E251" s="182"/>
      <c r="F251" s="203"/>
      <c r="G251" s="171"/>
      <c r="H251" s="204"/>
      <c r="I251" s="204"/>
      <c r="J251" s="79"/>
      <c r="L251" s="293">
        <f t="shared" ref="L251:L282" si="7">H251-K251</f>
        <v>0</v>
      </c>
    </row>
    <row r="252" spans="1:12" s="80" customFormat="1" ht="18.75" customHeight="1">
      <c r="A252" s="78"/>
      <c r="B252" s="79"/>
      <c r="C252" s="79"/>
      <c r="D252" s="78"/>
      <c r="E252" s="182"/>
      <c r="F252" s="203"/>
      <c r="G252" s="171"/>
      <c r="H252" s="204"/>
      <c r="I252" s="204"/>
      <c r="J252" s="79"/>
      <c r="L252" s="293">
        <f t="shared" si="7"/>
        <v>0</v>
      </c>
    </row>
    <row r="253" spans="1:12" s="57" customFormat="1" ht="27.2" customHeight="1">
      <c r="A253" s="69" t="s">
        <v>242</v>
      </c>
      <c r="B253" s="77" t="s">
        <v>243</v>
      </c>
      <c r="C253" s="77"/>
      <c r="D253" s="69"/>
      <c r="E253" s="71" t="s">
        <v>244</v>
      </c>
      <c r="F253" s="126"/>
      <c r="G253" s="72"/>
      <c r="H253" s="197" t="s">
        <v>244</v>
      </c>
      <c r="I253" s="197"/>
      <c r="J253" s="77"/>
      <c r="K253" s="57" t="s">
        <v>121</v>
      </c>
      <c r="L253" s="293" t="e">
        <f t="shared" si="7"/>
        <v>#VALUE!</v>
      </c>
    </row>
    <row r="254" spans="1:12" s="17" customFormat="1" ht="27.2" customHeight="1">
      <c r="A254" s="66">
        <v>1</v>
      </c>
      <c r="B254" s="114" t="s">
        <v>245</v>
      </c>
      <c r="C254" s="114"/>
      <c r="D254" s="66"/>
      <c r="E254" s="67" t="s">
        <v>244</v>
      </c>
      <c r="F254" s="127"/>
      <c r="G254" s="68"/>
      <c r="H254" s="199" t="s">
        <v>244</v>
      </c>
      <c r="I254" s="199"/>
      <c r="J254" s="123"/>
      <c r="K254" s="17" t="s">
        <v>121</v>
      </c>
      <c r="L254" s="293" t="e">
        <f t="shared" si="7"/>
        <v>#VALUE!</v>
      </c>
    </row>
    <row r="255" spans="1:12" s="17" customFormat="1" ht="27.2" customHeight="1">
      <c r="A255" s="24">
        <v>1.1000000000000001</v>
      </c>
      <c r="B255" s="115" t="s">
        <v>246</v>
      </c>
      <c r="C255" s="115"/>
      <c r="D255" s="24"/>
      <c r="E255" s="181"/>
      <c r="F255" s="200"/>
      <c r="G255" s="201"/>
      <c r="H255" s="202"/>
      <c r="I255" s="202"/>
      <c r="J255" s="124"/>
      <c r="L255" s="293">
        <f t="shared" si="7"/>
        <v>0</v>
      </c>
    </row>
    <row r="256" spans="1:12" s="80" customFormat="1" ht="18.75" customHeight="1">
      <c r="A256" s="78"/>
      <c r="B256" s="79"/>
      <c r="C256" s="79"/>
      <c r="D256" s="78"/>
      <c r="E256" s="182"/>
      <c r="F256" s="203"/>
      <c r="G256" s="171"/>
      <c r="H256" s="204"/>
      <c r="I256" s="204"/>
      <c r="J256" s="79"/>
      <c r="L256" s="293">
        <f t="shared" si="7"/>
        <v>0</v>
      </c>
    </row>
    <row r="257" spans="1:12" s="80" customFormat="1" ht="18.75" customHeight="1">
      <c r="A257" s="78"/>
      <c r="B257" s="79"/>
      <c r="C257" s="79"/>
      <c r="D257" s="78"/>
      <c r="E257" s="182"/>
      <c r="F257" s="203"/>
      <c r="G257" s="171"/>
      <c r="H257" s="204"/>
      <c r="I257" s="204"/>
      <c r="J257" s="79"/>
      <c r="L257" s="293">
        <f t="shared" si="7"/>
        <v>0</v>
      </c>
    </row>
    <row r="258" spans="1:12" s="80" customFormat="1" ht="18.75" customHeight="1">
      <c r="A258" s="78"/>
      <c r="B258" s="79"/>
      <c r="C258" s="79"/>
      <c r="D258" s="78"/>
      <c r="E258" s="182"/>
      <c r="F258" s="203"/>
      <c r="G258" s="171"/>
      <c r="H258" s="204"/>
      <c r="I258" s="204"/>
      <c r="J258" s="79"/>
      <c r="L258" s="293">
        <f t="shared" si="7"/>
        <v>0</v>
      </c>
    </row>
    <row r="259" spans="1:12" s="17" customFormat="1" ht="27.2" customHeight="1">
      <c r="A259" s="24">
        <v>1.2</v>
      </c>
      <c r="B259" s="115" t="s">
        <v>247</v>
      </c>
      <c r="C259" s="115"/>
      <c r="D259" s="24"/>
      <c r="E259" s="181"/>
      <c r="F259" s="200"/>
      <c r="G259" s="201"/>
      <c r="H259" s="202"/>
      <c r="I259" s="202"/>
      <c r="J259" s="124"/>
      <c r="L259" s="293">
        <f t="shared" si="7"/>
        <v>0</v>
      </c>
    </row>
    <row r="260" spans="1:12" s="80" customFormat="1" ht="18.75" customHeight="1">
      <c r="A260" s="78"/>
      <c r="B260" s="79"/>
      <c r="C260" s="79"/>
      <c r="D260" s="78"/>
      <c r="E260" s="182"/>
      <c r="F260" s="203"/>
      <c r="G260" s="171"/>
      <c r="H260" s="204"/>
      <c r="I260" s="204"/>
      <c r="J260" s="79"/>
      <c r="L260" s="293">
        <f t="shared" si="7"/>
        <v>0</v>
      </c>
    </row>
    <row r="261" spans="1:12" s="80" customFormat="1" ht="18.75" customHeight="1">
      <c r="A261" s="78"/>
      <c r="B261" s="79"/>
      <c r="C261" s="79"/>
      <c r="D261" s="78"/>
      <c r="E261" s="182"/>
      <c r="F261" s="203"/>
      <c r="G261" s="171"/>
      <c r="H261" s="204"/>
      <c r="I261" s="204"/>
      <c r="J261" s="79"/>
      <c r="L261" s="293">
        <f t="shared" si="7"/>
        <v>0</v>
      </c>
    </row>
    <row r="262" spans="1:12" s="80" customFormat="1" ht="18.75" customHeight="1">
      <c r="A262" s="78"/>
      <c r="B262" s="79"/>
      <c r="C262" s="79"/>
      <c r="D262" s="78"/>
      <c r="E262" s="182"/>
      <c r="F262" s="203"/>
      <c r="G262" s="171"/>
      <c r="H262" s="204"/>
      <c r="I262" s="204"/>
      <c r="J262" s="79"/>
      <c r="L262" s="293">
        <f t="shared" si="7"/>
        <v>0</v>
      </c>
    </row>
    <row r="263" spans="1:12" s="17" customFormat="1" ht="27.2" customHeight="1">
      <c r="A263" s="66">
        <v>2</v>
      </c>
      <c r="B263" s="114" t="s">
        <v>248</v>
      </c>
      <c r="C263" s="114"/>
      <c r="D263" s="66"/>
      <c r="E263" s="67" t="s">
        <v>244</v>
      </c>
      <c r="F263" s="127"/>
      <c r="G263" s="68"/>
      <c r="H263" s="199" t="s">
        <v>244</v>
      </c>
      <c r="I263" s="199"/>
      <c r="J263" s="123"/>
      <c r="K263" s="17" t="s">
        <v>121</v>
      </c>
      <c r="L263" s="293" t="e">
        <f t="shared" si="7"/>
        <v>#VALUE!</v>
      </c>
    </row>
    <row r="264" spans="1:12" s="17" customFormat="1" ht="27.2" customHeight="1">
      <c r="A264" s="24">
        <v>2.1</v>
      </c>
      <c r="B264" s="115" t="s">
        <v>249</v>
      </c>
      <c r="C264" s="115"/>
      <c r="D264" s="24"/>
      <c r="E264" s="181"/>
      <c r="F264" s="200"/>
      <c r="G264" s="201"/>
      <c r="H264" s="202"/>
      <c r="I264" s="202"/>
      <c r="J264" s="124"/>
      <c r="L264" s="293">
        <f t="shared" si="7"/>
        <v>0</v>
      </c>
    </row>
    <row r="265" spans="1:12" s="80" customFormat="1" ht="18.75" customHeight="1">
      <c r="A265" s="78"/>
      <c r="B265" s="79"/>
      <c r="C265" s="79"/>
      <c r="D265" s="78"/>
      <c r="E265" s="182"/>
      <c r="F265" s="203"/>
      <c r="G265" s="171"/>
      <c r="H265" s="204"/>
      <c r="I265" s="204"/>
      <c r="J265" s="79"/>
      <c r="L265" s="293">
        <f t="shared" si="7"/>
        <v>0</v>
      </c>
    </row>
    <row r="266" spans="1:12" s="80" customFormat="1" ht="18.75" customHeight="1">
      <c r="A266" s="78"/>
      <c r="B266" s="79"/>
      <c r="C266" s="79"/>
      <c r="D266" s="78"/>
      <c r="E266" s="182"/>
      <c r="F266" s="203"/>
      <c r="G266" s="171"/>
      <c r="H266" s="204"/>
      <c r="I266" s="204"/>
      <c r="J266" s="79"/>
      <c r="L266" s="293">
        <f t="shared" si="7"/>
        <v>0</v>
      </c>
    </row>
    <row r="267" spans="1:12" s="80" customFormat="1" ht="18.75" customHeight="1">
      <c r="A267" s="78"/>
      <c r="B267" s="79"/>
      <c r="C267" s="79"/>
      <c r="D267" s="78"/>
      <c r="E267" s="182"/>
      <c r="F267" s="203"/>
      <c r="G267" s="171"/>
      <c r="H267" s="204"/>
      <c r="I267" s="204"/>
      <c r="J267" s="79"/>
      <c r="L267" s="293">
        <f t="shared" si="7"/>
        <v>0</v>
      </c>
    </row>
    <row r="268" spans="1:12" s="17" customFormat="1" ht="27.2" customHeight="1">
      <c r="A268" s="24">
        <v>2.2000000000000002</v>
      </c>
      <c r="B268" s="115" t="s">
        <v>250</v>
      </c>
      <c r="C268" s="115"/>
      <c r="D268" s="24"/>
      <c r="E268" s="181"/>
      <c r="F268" s="200"/>
      <c r="G268" s="201"/>
      <c r="H268" s="202"/>
      <c r="I268" s="202"/>
      <c r="J268" s="124"/>
      <c r="L268" s="293">
        <f t="shared" si="7"/>
        <v>0</v>
      </c>
    </row>
    <row r="269" spans="1:12" s="80" customFormat="1" ht="18.75" customHeight="1">
      <c r="A269" s="78"/>
      <c r="B269" s="79"/>
      <c r="C269" s="79"/>
      <c r="D269" s="78"/>
      <c r="E269" s="182"/>
      <c r="F269" s="203"/>
      <c r="G269" s="171"/>
      <c r="H269" s="204"/>
      <c r="I269" s="204"/>
      <c r="J269" s="79"/>
      <c r="L269" s="293">
        <f t="shared" si="7"/>
        <v>0</v>
      </c>
    </row>
    <row r="270" spans="1:12" s="80" customFormat="1" ht="18.75" customHeight="1">
      <c r="A270" s="78"/>
      <c r="B270" s="79"/>
      <c r="C270" s="79"/>
      <c r="D270" s="78"/>
      <c r="E270" s="182"/>
      <c r="F270" s="203"/>
      <c r="G270" s="171"/>
      <c r="H270" s="204"/>
      <c r="I270" s="204"/>
      <c r="J270" s="79"/>
      <c r="L270" s="293">
        <f t="shared" si="7"/>
        <v>0</v>
      </c>
    </row>
    <row r="271" spans="1:12" s="80" customFormat="1" ht="18.75" customHeight="1">
      <c r="A271" s="78"/>
      <c r="B271" s="79"/>
      <c r="C271" s="79"/>
      <c r="D271" s="78"/>
      <c r="E271" s="182"/>
      <c r="F271" s="203"/>
      <c r="G271" s="171"/>
      <c r="H271" s="204"/>
      <c r="I271" s="204"/>
      <c r="J271" s="79"/>
      <c r="L271" s="293">
        <f t="shared" si="7"/>
        <v>0</v>
      </c>
    </row>
    <row r="272" spans="1:12" s="17" customFormat="1" ht="27.2" customHeight="1">
      <c r="A272" s="66">
        <v>3</v>
      </c>
      <c r="B272" s="114" t="s">
        <v>251</v>
      </c>
      <c r="C272" s="114"/>
      <c r="D272" s="66"/>
      <c r="E272" s="67" t="s">
        <v>244</v>
      </c>
      <c r="F272" s="127"/>
      <c r="G272" s="68"/>
      <c r="H272" s="199" t="s">
        <v>244</v>
      </c>
      <c r="I272" s="199"/>
      <c r="J272" s="123"/>
      <c r="K272" s="17" t="s">
        <v>121</v>
      </c>
      <c r="L272" s="293" t="e">
        <f t="shared" si="7"/>
        <v>#VALUE!</v>
      </c>
    </row>
    <row r="273" spans="1:12" s="17" customFormat="1" ht="27.2" customHeight="1">
      <c r="A273" s="24">
        <v>3.1</v>
      </c>
      <c r="B273" s="115" t="s">
        <v>252</v>
      </c>
      <c r="C273" s="115"/>
      <c r="D273" s="24"/>
      <c r="E273" s="181"/>
      <c r="F273" s="200"/>
      <c r="G273" s="201"/>
      <c r="H273" s="202"/>
      <c r="I273" s="202"/>
      <c r="J273" s="124"/>
      <c r="L273" s="293">
        <f t="shared" si="7"/>
        <v>0</v>
      </c>
    </row>
    <row r="274" spans="1:12" s="80" customFormat="1" ht="18.75" customHeight="1">
      <c r="A274" s="78"/>
      <c r="B274" s="79"/>
      <c r="C274" s="79"/>
      <c r="D274" s="78"/>
      <c r="E274" s="182"/>
      <c r="F274" s="203"/>
      <c r="G274" s="171"/>
      <c r="H274" s="204"/>
      <c r="I274" s="204"/>
      <c r="J274" s="79"/>
      <c r="L274" s="293">
        <f t="shared" si="7"/>
        <v>0</v>
      </c>
    </row>
    <row r="275" spans="1:12" s="80" customFormat="1" ht="18.75" customHeight="1">
      <c r="A275" s="78"/>
      <c r="B275" s="79"/>
      <c r="C275" s="79"/>
      <c r="D275" s="78"/>
      <c r="E275" s="182"/>
      <c r="F275" s="203"/>
      <c r="G275" s="171"/>
      <c r="H275" s="204"/>
      <c r="I275" s="204"/>
      <c r="J275" s="79"/>
      <c r="L275" s="293">
        <f t="shared" si="7"/>
        <v>0</v>
      </c>
    </row>
    <row r="276" spans="1:12" s="80" customFormat="1" ht="18.75" customHeight="1">
      <c r="A276" s="78"/>
      <c r="B276" s="79"/>
      <c r="C276" s="79"/>
      <c r="D276" s="78"/>
      <c r="E276" s="182"/>
      <c r="F276" s="203"/>
      <c r="G276" s="171"/>
      <c r="H276" s="204"/>
      <c r="I276" s="204"/>
      <c r="J276" s="79"/>
      <c r="L276" s="293">
        <f t="shared" si="7"/>
        <v>0</v>
      </c>
    </row>
    <row r="277" spans="1:12" s="17" customFormat="1" ht="27.2" customHeight="1">
      <c r="A277" s="24">
        <v>3.2</v>
      </c>
      <c r="B277" s="115" t="s">
        <v>253</v>
      </c>
      <c r="C277" s="115"/>
      <c r="D277" s="24"/>
      <c r="E277" s="181"/>
      <c r="F277" s="200"/>
      <c r="G277" s="201"/>
      <c r="H277" s="202"/>
      <c r="I277" s="202"/>
      <c r="J277" s="124"/>
      <c r="L277" s="293">
        <f t="shared" si="7"/>
        <v>0</v>
      </c>
    </row>
    <row r="278" spans="1:12" s="80" customFormat="1" ht="18.75" customHeight="1">
      <c r="A278" s="78"/>
      <c r="B278" s="79"/>
      <c r="C278" s="79"/>
      <c r="D278" s="78"/>
      <c r="E278" s="182"/>
      <c r="F278" s="203"/>
      <c r="G278" s="171"/>
      <c r="H278" s="204"/>
      <c r="I278" s="204"/>
      <c r="J278" s="79"/>
      <c r="L278" s="293">
        <f t="shared" si="7"/>
        <v>0</v>
      </c>
    </row>
    <row r="279" spans="1:12" s="80" customFormat="1" ht="18.75" customHeight="1">
      <c r="A279" s="78"/>
      <c r="B279" s="79"/>
      <c r="C279" s="79"/>
      <c r="D279" s="78"/>
      <c r="E279" s="182"/>
      <c r="F279" s="203"/>
      <c r="G279" s="171"/>
      <c r="H279" s="204"/>
      <c r="I279" s="204"/>
      <c r="J279" s="79"/>
      <c r="L279" s="293">
        <f t="shared" si="7"/>
        <v>0</v>
      </c>
    </row>
    <row r="280" spans="1:12" s="80" customFormat="1" ht="18.75" customHeight="1">
      <c r="A280" s="78"/>
      <c r="B280" s="79"/>
      <c r="C280" s="79"/>
      <c r="D280" s="78"/>
      <c r="E280" s="182"/>
      <c r="F280" s="203"/>
      <c r="G280" s="171"/>
      <c r="H280" s="204"/>
      <c r="I280" s="204"/>
      <c r="J280" s="79"/>
      <c r="L280" s="293">
        <f t="shared" si="7"/>
        <v>0</v>
      </c>
    </row>
    <row r="281" spans="1:12" s="17" customFormat="1" ht="27.2" customHeight="1">
      <c r="A281" s="66">
        <v>4</v>
      </c>
      <c r="B281" s="114" t="s">
        <v>254</v>
      </c>
      <c r="C281" s="114"/>
      <c r="D281" s="66"/>
      <c r="E281" s="67" t="s">
        <v>244</v>
      </c>
      <c r="F281" s="127"/>
      <c r="G281" s="68"/>
      <c r="H281" s="199" t="s">
        <v>244</v>
      </c>
      <c r="I281" s="199"/>
      <c r="J281" s="123"/>
      <c r="K281" s="17" t="s">
        <v>121</v>
      </c>
      <c r="L281" s="293" t="e">
        <f t="shared" si="7"/>
        <v>#VALUE!</v>
      </c>
    </row>
    <row r="282" spans="1:12" s="17" customFormat="1" ht="27.2" customHeight="1">
      <c r="A282" s="24">
        <v>4.0999999999999996</v>
      </c>
      <c r="B282" s="115" t="s">
        <v>255</v>
      </c>
      <c r="C282" s="115"/>
      <c r="D282" s="24"/>
      <c r="E282" s="181"/>
      <c r="F282" s="200"/>
      <c r="G282" s="201"/>
      <c r="H282" s="202"/>
      <c r="I282" s="202"/>
      <c r="J282" s="124"/>
      <c r="L282" s="293">
        <f t="shared" si="7"/>
        <v>0</v>
      </c>
    </row>
    <row r="283" spans="1:12" s="80" customFormat="1" ht="18.75" customHeight="1">
      <c r="A283" s="78"/>
      <c r="B283" s="79"/>
      <c r="C283" s="79"/>
      <c r="D283" s="78"/>
      <c r="E283" s="182"/>
      <c r="F283" s="203"/>
      <c r="G283" s="171"/>
      <c r="H283" s="204"/>
      <c r="I283" s="204"/>
      <c r="J283" s="79"/>
      <c r="L283" s="293">
        <f t="shared" ref="L283:L305" si="8">H283-K283</f>
        <v>0</v>
      </c>
    </row>
    <row r="284" spans="1:12" s="80" customFormat="1" ht="18.75" customHeight="1">
      <c r="A284" s="78"/>
      <c r="B284" s="79"/>
      <c r="C284" s="79"/>
      <c r="D284" s="78"/>
      <c r="E284" s="182"/>
      <c r="F284" s="203"/>
      <c r="G284" s="171"/>
      <c r="H284" s="204"/>
      <c r="I284" s="204"/>
      <c r="J284" s="79"/>
      <c r="L284" s="293">
        <f t="shared" si="8"/>
        <v>0</v>
      </c>
    </row>
    <row r="285" spans="1:12" s="80" customFormat="1" ht="18.75" customHeight="1">
      <c r="A285" s="78"/>
      <c r="B285" s="79"/>
      <c r="C285" s="79"/>
      <c r="D285" s="78"/>
      <c r="E285" s="182"/>
      <c r="F285" s="203"/>
      <c r="G285" s="171"/>
      <c r="H285" s="204"/>
      <c r="I285" s="204"/>
      <c r="J285" s="79"/>
      <c r="L285" s="293">
        <f t="shared" si="8"/>
        <v>0</v>
      </c>
    </row>
    <row r="286" spans="1:12" s="17" customFormat="1" ht="27.2" customHeight="1">
      <c r="A286" s="24">
        <v>4.2</v>
      </c>
      <c r="B286" s="115" t="s">
        <v>256</v>
      </c>
      <c r="C286" s="115"/>
      <c r="D286" s="24"/>
      <c r="E286" s="181"/>
      <c r="F286" s="200"/>
      <c r="G286" s="201"/>
      <c r="H286" s="202"/>
      <c r="I286" s="202"/>
      <c r="J286" s="124"/>
      <c r="L286" s="293">
        <f t="shared" si="8"/>
        <v>0</v>
      </c>
    </row>
    <row r="287" spans="1:12" s="80" customFormat="1" ht="18.75" customHeight="1">
      <c r="A287" s="78"/>
      <c r="B287" s="79"/>
      <c r="C287" s="79"/>
      <c r="D287" s="78"/>
      <c r="E287" s="182"/>
      <c r="F287" s="203"/>
      <c r="G287" s="171"/>
      <c r="H287" s="204"/>
      <c r="I287" s="204"/>
      <c r="J287" s="79"/>
      <c r="L287" s="293">
        <f t="shared" si="8"/>
        <v>0</v>
      </c>
    </row>
    <row r="288" spans="1:12" s="80" customFormat="1" ht="18.75" customHeight="1">
      <c r="A288" s="78"/>
      <c r="B288" s="79"/>
      <c r="C288" s="79"/>
      <c r="D288" s="78"/>
      <c r="E288" s="182"/>
      <c r="F288" s="203"/>
      <c r="G288" s="171"/>
      <c r="H288" s="204"/>
      <c r="I288" s="204"/>
      <c r="J288" s="79"/>
      <c r="L288" s="293">
        <f t="shared" si="8"/>
        <v>0</v>
      </c>
    </row>
    <row r="289" spans="1:12" s="80" customFormat="1" ht="18.75" customHeight="1">
      <c r="A289" s="78"/>
      <c r="B289" s="79"/>
      <c r="C289" s="79"/>
      <c r="D289" s="78"/>
      <c r="E289" s="182"/>
      <c r="F289" s="203"/>
      <c r="G289" s="171"/>
      <c r="H289" s="204"/>
      <c r="I289" s="204"/>
      <c r="J289" s="79"/>
      <c r="L289" s="293">
        <f t="shared" si="8"/>
        <v>0</v>
      </c>
    </row>
    <row r="290" spans="1:12" s="17" customFormat="1" ht="27.2" customHeight="1">
      <c r="A290" s="66">
        <v>5</v>
      </c>
      <c r="B290" s="114" t="s">
        <v>257</v>
      </c>
      <c r="C290" s="114"/>
      <c r="D290" s="66"/>
      <c r="E290" s="67"/>
      <c r="F290" s="127"/>
      <c r="G290" s="68"/>
      <c r="H290" s="199"/>
      <c r="I290" s="199"/>
      <c r="J290" s="123"/>
      <c r="K290" s="17" t="s">
        <v>121</v>
      </c>
      <c r="L290" s="293" t="e">
        <f t="shared" si="8"/>
        <v>#VALUE!</v>
      </c>
    </row>
    <row r="291" spans="1:12" s="17" customFormat="1" ht="27.2" customHeight="1">
      <c r="A291" s="24">
        <v>5.0999999999999996</v>
      </c>
      <c r="B291" s="115" t="s">
        <v>258</v>
      </c>
      <c r="C291" s="115"/>
      <c r="D291" s="24"/>
      <c r="E291" s="181"/>
      <c r="F291" s="200"/>
      <c r="G291" s="201"/>
      <c r="H291" s="202"/>
      <c r="I291" s="202"/>
      <c r="J291" s="124"/>
      <c r="L291" s="293">
        <f t="shared" si="8"/>
        <v>0</v>
      </c>
    </row>
    <row r="292" spans="1:12" s="80" customFormat="1" ht="18.75" customHeight="1">
      <c r="A292" s="78"/>
      <c r="B292" s="79"/>
      <c r="C292" s="79"/>
      <c r="D292" s="78"/>
      <c r="E292" s="182"/>
      <c r="F292" s="203"/>
      <c r="G292" s="171"/>
      <c r="H292" s="204"/>
      <c r="I292" s="204"/>
      <c r="J292" s="79"/>
      <c r="L292" s="293">
        <f t="shared" si="8"/>
        <v>0</v>
      </c>
    </row>
    <row r="293" spans="1:12" s="80" customFormat="1" ht="18.75" customHeight="1">
      <c r="A293" s="78"/>
      <c r="B293" s="79"/>
      <c r="C293" s="79"/>
      <c r="D293" s="78"/>
      <c r="E293" s="182"/>
      <c r="F293" s="203"/>
      <c r="G293" s="171"/>
      <c r="H293" s="204"/>
      <c r="I293" s="204"/>
      <c r="J293" s="79"/>
      <c r="L293" s="293">
        <f t="shared" si="8"/>
        <v>0</v>
      </c>
    </row>
    <row r="294" spans="1:12" s="80" customFormat="1" ht="18.75" customHeight="1">
      <c r="A294" s="78"/>
      <c r="B294" s="79"/>
      <c r="C294" s="79"/>
      <c r="D294" s="78"/>
      <c r="E294" s="182"/>
      <c r="F294" s="203"/>
      <c r="G294" s="171"/>
      <c r="H294" s="204"/>
      <c r="I294" s="204"/>
      <c r="J294" s="79"/>
      <c r="L294" s="293">
        <f t="shared" si="8"/>
        <v>0</v>
      </c>
    </row>
    <row r="295" spans="1:12" s="17" customFormat="1" ht="24.75" customHeight="1">
      <c r="A295" s="24">
        <v>5.2</v>
      </c>
      <c r="B295" s="115" t="s">
        <v>241</v>
      </c>
      <c r="C295" s="115"/>
      <c r="D295" s="24"/>
      <c r="E295" s="181"/>
      <c r="F295" s="200"/>
      <c r="G295" s="201"/>
      <c r="H295" s="202"/>
      <c r="I295" s="202"/>
      <c r="J295" s="124"/>
      <c r="L295" s="293">
        <f t="shared" si="8"/>
        <v>0</v>
      </c>
    </row>
    <row r="296" spans="1:12" s="80" customFormat="1" ht="18.75" customHeight="1">
      <c r="A296" s="78"/>
      <c r="B296" s="79"/>
      <c r="C296" s="79"/>
      <c r="D296" s="78"/>
      <c r="E296" s="182"/>
      <c r="F296" s="203"/>
      <c r="G296" s="171"/>
      <c r="H296" s="204"/>
      <c r="I296" s="204"/>
      <c r="J296" s="79"/>
      <c r="L296" s="293">
        <f t="shared" si="8"/>
        <v>0</v>
      </c>
    </row>
    <row r="297" spans="1:12" s="80" customFormat="1" ht="18.75" customHeight="1">
      <c r="A297" s="78"/>
      <c r="B297" s="79"/>
      <c r="C297" s="79"/>
      <c r="D297" s="78"/>
      <c r="E297" s="182"/>
      <c r="F297" s="203"/>
      <c r="G297" s="171"/>
      <c r="H297" s="204"/>
      <c r="I297" s="204"/>
      <c r="J297" s="79"/>
      <c r="L297" s="293">
        <f t="shared" si="8"/>
        <v>0</v>
      </c>
    </row>
    <row r="298" spans="1:12" s="80" customFormat="1" ht="18.75" customHeight="1">
      <c r="A298" s="78"/>
      <c r="B298" s="79"/>
      <c r="C298" s="79"/>
      <c r="D298" s="78"/>
      <c r="E298" s="182"/>
      <c r="F298" s="203"/>
      <c r="G298" s="171"/>
      <c r="H298" s="204"/>
      <c r="I298" s="204"/>
      <c r="J298" s="79"/>
      <c r="L298" s="293">
        <f t="shared" si="8"/>
        <v>0</v>
      </c>
    </row>
    <row r="299" spans="1:12" s="18" customFormat="1" ht="20.45" customHeight="1">
      <c r="A299" s="25"/>
      <c r="B299" s="116"/>
      <c r="C299" s="116"/>
      <c r="D299" s="205"/>
      <c r="E299" s="177"/>
      <c r="F299" s="206"/>
      <c r="G299" s="206"/>
      <c r="H299" s="207"/>
      <c r="I299" s="207"/>
      <c r="J299" s="125"/>
      <c r="L299" s="293">
        <f t="shared" si="8"/>
        <v>0</v>
      </c>
    </row>
    <row r="300" spans="1:12" s="129" customFormat="1" ht="26.25" customHeight="1">
      <c r="A300" s="208" t="s">
        <v>346</v>
      </c>
      <c r="B300" s="168" t="s">
        <v>345</v>
      </c>
      <c r="C300" s="168"/>
      <c r="D300" s="167" t="s">
        <v>39</v>
      </c>
      <c r="E300" s="170">
        <f>E301+E307+E313</f>
        <v>306502.37417325552</v>
      </c>
      <c r="F300" s="168"/>
      <c r="G300" s="168"/>
      <c r="H300" s="170">
        <f>H301+H307+H313</f>
        <v>56003.372581135503</v>
      </c>
      <c r="I300" s="170">
        <f>I301+I307+I313</f>
        <v>11945.985259869998</v>
      </c>
      <c r="J300" s="169"/>
      <c r="K300" s="129">
        <v>50689.727390635504</v>
      </c>
      <c r="L300" s="293">
        <f t="shared" si="8"/>
        <v>5313.6451904999994</v>
      </c>
    </row>
    <row r="301" spans="1:12" s="76" customFormat="1" ht="24.75" customHeight="1">
      <c r="A301" s="69" t="s">
        <v>203</v>
      </c>
      <c r="B301" s="77" t="s">
        <v>280</v>
      </c>
      <c r="C301" s="77"/>
      <c r="D301" s="105"/>
      <c r="E301" s="209">
        <f>SUM(E302:E306)</f>
        <v>306502.37417325552</v>
      </c>
      <c r="F301" s="133"/>
      <c r="G301" s="133"/>
      <c r="H301" s="209">
        <f>SUM(H302:H306)</f>
        <v>56003.372581135503</v>
      </c>
      <c r="I301" s="209">
        <f>SUM(I302:I306)</f>
        <v>11945.985259869998</v>
      </c>
      <c r="J301" s="121"/>
      <c r="K301" s="76">
        <v>50689.727390635504</v>
      </c>
      <c r="L301" s="293">
        <f t="shared" si="8"/>
        <v>5313.6451904999994</v>
      </c>
    </row>
    <row r="302" spans="1:12" s="76" customFormat="1" ht="24.75" customHeight="1">
      <c r="A302" s="74"/>
      <c r="B302" s="75" t="s">
        <v>205</v>
      </c>
      <c r="C302" s="75"/>
      <c r="D302" s="106"/>
      <c r="E302" s="191">
        <f>E316</f>
        <v>81067.923549815503</v>
      </c>
      <c r="F302" s="179"/>
      <c r="G302" s="179"/>
      <c r="H302" s="191">
        <f>H316</f>
        <v>18347.400000000001</v>
      </c>
      <c r="I302" s="191">
        <f>I316</f>
        <v>3904.5698380000003</v>
      </c>
      <c r="J302" s="122"/>
      <c r="K302" s="76">
        <v>15847.400000000001</v>
      </c>
      <c r="L302" s="293">
        <f t="shared" si="8"/>
        <v>2500</v>
      </c>
    </row>
    <row r="303" spans="1:12" s="76" customFormat="1" ht="24.75" customHeight="1">
      <c r="A303" s="74"/>
      <c r="B303" s="75" t="s">
        <v>206</v>
      </c>
      <c r="C303" s="75"/>
      <c r="D303" s="106"/>
      <c r="E303" s="191">
        <f>E329</f>
        <v>157936.70000000001</v>
      </c>
      <c r="F303" s="179"/>
      <c r="G303" s="179"/>
      <c r="H303" s="191">
        <f>H329</f>
        <v>3650</v>
      </c>
      <c r="I303" s="191">
        <f>I329</f>
        <v>182.83</v>
      </c>
      <c r="J303" s="122"/>
      <c r="K303" s="76">
        <v>3000</v>
      </c>
      <c r="L303" s="293">
        <f t="shared" si="8"/>
        <v>650</v>
      </c>
    </row>
    <row r="304" spans="1:12" s="76" customFormat="1" ht="24.75" customHeight="1">
      <c r="A304" s="74"/>
      <c r="B304" s="75" t="s">
        <v>281</v>
      </c>
      <c r="C304" s="75"/>
      <c r="D304" s="106"/>
      <c r="E304" s="191">
        <f>E334</f>
        <v>5372.6</v>
      </c>
      <c r="F304" s="179"/>
      <c r="G304" s="179"/>
      <c r="H304" s="191">
        <f>H334</f>
        <v>1041.6099999999999</v>
      </c>
      <c r="I304" s="191">
        <f>I334</f>
        <v>1355.4299999999998</v>
      </c>
      <c r="J304" s="122"/>
      <c r="K304" s="76">
        <v>1041.6099999999999</v>
      </c>
      <c r="L304" s="293">
        <f t="shared" si="8"/>
        <v>0</v>
      </c>
    </row>
    <row r="305" spans="1:12" s="76" customFormat="1" ht="24.75" customHeight="1">
      <c r="A305" s="74"/>
      <c r="B305" s="75" t="s">
        <v>202</v>
      </c>
      <c r="C305" s="75"/>
      <c r="D305" s="106"/>
      <c r="E305" s="191">
        <f>E343</f>
        <v>62125.15062344</v>
      </c>
      <c r="F305" s="179"/>
      <c r="G305" s="179"/>
      <c r="H305" s="191">
        <f>H343</f>
        <v>32964.362581135501</v>
      </c>
      <c r="I305" s="191">
        <f>I343</f>
        <v>6503.1554218699994</v>
      </c>
      <c r="J305" s="122"/>
      <c r="K305" s="76">
        <v>30800.717390635502</v>
      </c>
      <c r="L305" s="293">
        <f t="shared" si="8"/>
        <v>2163.6451904999994</v>
      </c>
    </row>
    <row r="306" spans="1:12" s="76" customFormat="1" ht="24.75" customHeight="1">
      <c r="A306" s="74"/>
      <c r="B306" s="115" t="s">
        <v>163</v>
      </c>
      <c r="C306" s="115"/>
      <c r="D306" s="106"/>
      <c r="E306" s="191"/>
      <c r="F306" s="179"/>
      <c r="G306" s="179"/>
      <c r="H306" s="191"/>
      <c r="I306" s="191"/>
      <c r="J306" s="122"/>
      <c r="L306" s="293"/>
    </row>
    <row r="307" spans="1:12" s="76" customFormat="1" ht="24.75" customHeight="1">
      <c r="A307" s="69" t="s">
        <v>203</v>
      </c>
      <c r="B307" s="77" t="s">
        <v>204</v>
      </c>
      <c r="C307" s="77"/>
      <c r="D307" s="105"/>
      <c r="E307" s="180"/>
      <c r="F307" s="180"/>
      <c r="G307" s="180"/>
      <c r="H307" s="214"/>
      <c r="I307" s="214"/>
      <c r="J307" s="121"/>
      <c r="L307" s="293">
        <f>H307-K307</f>
        <v>0</v>
      </c>
    </row>
    <row r="308" spans="1:12" s="76" customFormat="1" ht="24.75" customHeight="1">
      <c r="A308" s="74"/>
      <c r="B308" s="75" t="s">
        <v>205</v>
      </c>
      <c r="C308" s="75"/>
      <c r="D308" s="106"/>
      <c r="E308" s="179"/>
      <c r="F308" s="179"/>
      <c r="G308" s="179"/>
      <c r="H308" s="216"/>
      <c r="I308" s="216"/>
      <c r="J308" s="122"/>
      <c r="L308" s="293">
        <f>H308-K308</f>
        <v>0</v>
      </c>
    </row>
    <row r="309" spans="1:12" s="76" customFormat="1" ht="24.75" customHeight="1">
      <c r="A309" s="74"/>
      <c r="B309" s="75" t="s">
        <v>206</v>
      </c>
      <c r="C309" s="75"/>
      <c r="D309" s="106"/>
      <c r="E309" s="179"/>
      <c r="F309" s="179"/>
      <c r="G309" s="179"/>
      <c r="H309" s="216"/>
      <c r="I309" s="216"/>
      <c r="J309" s="122"/>
      <c r="L309" s="293">
        <f>H309-K309</f>
        <v>0</v>
      </c>
    </row>
    <row r="310" spans="1:12" s="76" customFormat="1" ht="24.75" customHeight="1">
      <c r="A310" s="74"/>
      <c r="B310" s="75" t="s">
        <v>281</v>
      </c>
      <c r="C310" s="75"/>
      <c r="D310" s="106"/>
      <c r="E310" s="179"/>
      <c r="F310" s="179"/>
      <c r="G310" s="179"/>
      <c r="H310" s="216"/>
      <c r="I310" s="216"/>
      <c r="J310" s="122"/>
      <c r="L310" s="293">
        <f>H310-K310</f>
        <v>0</v>
      </c>
    </row>
    <row r="311" spans="1:12" s="76" customFormat="1" ht="24.75" customHeight="1">
      <c r="A311" s="74"/>
      <c r="B311" s="75" t="s">
        <v>202</v>
      </c>
      <c r="C311" s="75"/>
      <c r="D311" s="106"/>
      <c r="E311" s="179"/>
      <c r="F311" s="179"/>
      <c r="G311" s="179"/>
      <c r="H311" s="216"/>
      <c r="I311" s="216"/>
      <c r="J311" s="122"/>
      <c r="L311" s="293">
        <f>H311-K311</f>
        <v>0</v>
      </c>
    </row>
    <row r="312" spans="1:12" s="76" customFormat="1" ht="24.75" customHeight="1">
      <c r="A312" s="74"/>
      <c r="B312" s="115" t="s">
        <v>163</v>
      </c>
      <c r="C312" s="115"/>
      <c r="D312" s="106"/>
      <c r="E312" s="179"/>
      <c r="F312" s="179"/>
      <c r="G312" s="179"/>
      <c r="H312" s="216"/>
      <c r="I312" s="216"/>
      <c r="J312" s="122"/>
      <c r="L312" s="293"/>
    </row>
    <row r="313" spans="1:12" s="76" customFormat="1" ht="24.75" customHeight="1">
      <c r="A313" s="74" t="s">
        <v>203</v>
      </c>
      <c r="B313" s="75" t="s">
        <v>282</v>
      </c>
      <c r="C313" s="75"/>
      <c r="D313" s="106"/>
      <c r="E313" s="179"/>
      <c r="F313" s="179"/>
      <c r="G313" s="179"/>
      <c r="H313" s="216"/>
      <c r="I313" s="216"/>
      <c r="J313" s="122"/>
      <c r="L313" s="293">
        <f t="shared" ref="L313:L357" si="9">H313-K313</f>
        <v>0</v>
      </c>
    </row>
    <row r="314" spans="1:12" s="76" customFormat="1" ht="24.75" customHeight="1">
      <c r="A314" s="74"/>
      <c r="B314" s="75"/>
      <c r="C314" s="75"/>
      <c r="D314" s="106"/>
      <c r="E314" s="179"/>
      <c r="F314" s="179"/>
      <c r="G314" s="179"/>
      <c r="H314" s="216"/>
      <c r="I314" s="216"/>
      <c r="J314" s="122"/>
      <c r="L314" s="293">
        <f t="shared" si="9"/>
        <v>0</v>
      </c>
    </row>
    <row r="315" spans="1:12" s="244" customFormat="1" ht="27" customHeight="1">
      <c r="A315" s="74" t="s">
        <v>283</v>
      </c>
      <c r="B315" s="75" t="s">
        <v>284</v>
      </c>
      <c r="C315" s="75"/>
      <c r="D315" s="106"/>
      <c r="E315" s="240"/>
      <c r="F315" s="241"/>
      <c r="G315" s="242"/>
      <c r="H315" s="243"/>
      <c r="I315" s="243"/>
      <c r="J315" s="75"/>
      <c r="L315" s="293">
        <f t="shared" si="9"/>
        <v>0</v>
      </c>
    </row>
    <row r="316" spans="1:12" s="252" customFormat="1" ht="27" customHeight="1">
      <c r="A316" s="245">
        <v>1</v>
      </c>
      <c r="B316" s="246" t="s">
        <v>205</v>
      </c>
      <c r="C316" s="246"/>
      <c r="D316" s="247"/>
      <c r="E316" s="248">
        <f>E317+E326</f>
        <v>81067.923549815503</v>
      </c>
      <c r="F316" s="249"/>
      <c r="G316" s="250"/>
      <c r="H316" s="248">
        <f>H318+H319+H320+H321+H322+H323+H324+H327+H325</f>
        <v>18347.400000000001</v>
      </c>
      <c r="I316" s="248">
        <f>I318+I319+I320+I321+I322+I323+I324+I327+I325</f>
        <v>3904.5698380000003</v>
      </c>
      <c r="J316" s="251"/>
      <c r="K316" s="252">
        <v>15847.400000000001</v>
      </c>
      <c r="L316" s="293">
        <f t="shared" si="9"/>
        <v>2500</v>
      </c>
    </row>
    <row r="317" spans="1:12" s="252" customFormat="1" ht="27" customHeight="1">
      <c r="A317" s="245">
        <v>1.1000000000000001</v>
      </c>
      <c r="B317" s="246" t="s">
        <v>285</v>
      </c>
      <c r="C317" s="246"/>
      <c r="D317" s="247"/>
      <c r="E317" s="248">
        <f>SUM(E318:E325)</f>
        <v>78854.483549815501</v>
      </c>
      <c r="F317" s="249"/>
      <c r="G317" s="250"/>
      <c r="H317" s="248">
        <f>SUM(H318:H325)</f>
        <v>16710.48</v>
      </c>
      <c r="I317" s="248">
        <f>SUM(I318:I325)</f>
        <v>3635.3098380000001</v>
      </c>
      <c r="J317" s="251"/>
      <c r="K317" s="252">
        <v>14210.48</v>
      </c>
      <c r="L317" s="293">
        <f t="shared" si="9"/>
        <v>2500</v>
      </c>
    </row>
    <row r="318" spans="1:12" s="261" customFormat="1" ht="47.25" customHeight="1">
      <c r="A318" s="254" t="s">
        <v>286</v>
      </c>
      <c r="B318" s="255" t="s">
        <v>366</v>
      </c>
      <c r="C318" s="263" t="s">
        <v>469</v>
      </c>
      <c r="D318" s="262" t="s">
        <v>347</v>
      </c>
      <c r="E318" s="257">
        <v>8552</v>
      </c>
      <c r="F318" s="258" t="s">
        <v>287</v>
      </c>
      <c r="G318" s="259" t="s">
        <v>288</v>
      </c>
      <c r="H318" s="260">
        <v>1925.41</v>
      </c>
      <c r="I318" s="325">
        <v>320.72000000000003</v>
      </c>
      <c r="J318" s="79" t="s">
        <v>505</v>
      </c>
      <c r="K318" s="261">
        <v>1925.41</v>
      </c>
      <c r="L318" s="293">
        <f t="shared" si="9"/>
        <v>0</v>
      </c>
    </row>
    <row r="319" spans="1:12" s="261" customFormat="1" ht="27.75" customHeight="1">
      <c r="A319" s="254" t="s">
        <v>289</v>
      </c>
      <c r="B319" s="255" t="s">
        <v>468</v>
      </c>
      <c r="C319" s="263" t="s">
        <v>469</v>
      </c>
      <c r="D319" s="262" t="s">
        <v>290</v>
      </c>
      <c r="E319" s="266">
        <v>3242.68</v>
      </c>
      <c r="F319" s="258" t="s">
        <v>291</v>
      </c>
      <c r="G319" s="258" t="s">
        <v>291</v>
      </c>
      <c r="H319" s="260">
        <v>1732.22</v>
      </c>
      <c r="I319" s="325">
        <v>294.10000000000002</v>
      </c>
      <c r="J319" s="79" t="s">
        <v>506</v>
      </c>
      <c r="K319" s="261">
        <v>1132.22</v>
      </c>
      <c r="L319" s="293">
        <f t="shared" si="9"/>
        <v>600</v>
      </c>
    </row>
    <row r="320" spans="1:12" s="261" customFormat="1" ht="31.5" customHeight="1">
      <c r="A320" s="254" t="s">
        <v>136</v>
      </c>
      <c r="B320" s="255" t="s">
        <v>368</v>
      </c>
      <c r="C320" s="263" t="s">
        <v>469</v>
      </c>
      <c r="D320" s="262" t="s">
        <v>348</v>
      </c>
      <c r="E320" s="257">
        <v>9187.68</v>
      </c>
      <c r="F320" s="258" t="s">
        <v>423</v>
      </c>
      <c r="G320" s="258" t="s">
        <v>423</v>
      </c>
      <c r="H320" s="260">
        <v>985.23</v>
      </c>
      <c r="I320" s="325">
        <v>0</v>
      </c>
      <c r="J320" s="79" t="s">
        <v>487</v>
      </c>
      <c r="K320" s="261">
        <v>985.23</v>
      </c>
      <c r="L320" s="293">
        <f t="shared" si="9"/>
        <v>0</v>
      </c>
    </row>
    <row r="321" spans="1:12" s="261" customFormat="1" ht="38.25" customHeight="1">
      <c r="A321" s="254" t="s">
        <v>138</v>
      </c>
      <c r="B321" s="255" t="s">
        <v>369</v>
      </c>
      <c r="C321" s="263" t="s">
        <v>469</v>
      </c>
      <c r="D321" s="262" t="s">
        <v>349</v>
      </c>
      <c r="E321" s="266">
        <f>(841974547.65-6000000)/22.3575/10000</f>
        <v>3739.1235498154974</v>
      </c>
      <c r="F321" s="258" t="s">
        <v>293</v>
      </c>
      <c r="G321" s="258" t="s">
        <v>294</v>
      </c>
      <c r="H321" s="260">
        <v>1666.46</v>
      </c>
      <c r="I321" s="325">
        <v>435.10938599999997</v>
      </c>
      <c r="J321" s="79" t="s">
        <v>507</v>
      </c>
      <c r="K321" s="261">
        <v>1266.46</v>
      </c>
      <c r="L321" s="293">
        <f t="shared" si="9"/>
        <v>400</v>
      </c>
    </row>
    <row r="322" spans="1:12" s="261" customFormat="1" ht="25.5">
      <c r="A322" s="254" t="s">
        <v>140</v>
      </c>
      <c r="B322" s="255" t="s">
        <v>370</v>
      </c>
      <c r="C322" s="263" t="s">
        <v>469</v>
      </c>
      <c r="D322" s="262" t="s">
        <v>350</v>
      </c>
      <c r="E322" s="257">
        <v>7666.67</v>
      </c>
      <c r="F322" s="263" t="s">
        <v>295</v>
      </c>
      <c r="G322" s="263" t="s">
        <v>296</v>
      </c>
      <c r="H322" s="260">
        <v>92.45</v>
      </c>
      <c r="I322" s="325">
        <v>0</v>
      </c>
      <c r="J322" s="79" t="s">
        <v>508</v>
      </c>
      <c r="K322" s="261">
        <v>92.45</v>
      </c>
      <c r="L322" s="293">
        <f t="shared" si="9"/>
        <v>0</v>
      </c>
    </row>
    <row r="323" spans="1:12" s="261" customFormat="1" ht="25.5">
      <c r="A323" s="254" t="s">
        <v>297</v>
      </c>
      <c r="B323" s="255" t="s">
        <v>371</v>
      </c>
      <c r="C323" s="263" t="s">
        <v>469</v>
      </c>
      <c r="D323" s="262" t="s">
        <v>351</v>
      </c>
      <c r="E323" s="257">
        <v>5792</v>
      </c>
      <c r="F323" s="263" t="s">
        <v>295</v>
      </c>
      <c r="G323" s="263" t="s">
        <v>298</v>
      </c>
      <c r="H323" s="260">
        <v>30.87</v>
      </c>
      <c r="I323" s="325">
        <v>0</v>
      </c>
      <c r="J323" s="79" t="s">
        <v>508</v>
      </c>
      <c r="K323" s="261">
        <v>30.87</v>
      </c>
      <c r="L323" s="293">
        <f t="shared" si="9"/>
        <v>0</v>
      </c>
    </row>
    <row r="324" spans="1:12" s="261" customFormat="1" ht="25.5">
      <c r="A324" s="254" t="s">
        <v>299</v>
      </c>
      <c r="B324" s="255" t="s">
        <v>372</v>
      </c>
      <c r="C324" s="263" t="s">
        <v>469</v>
      </c>
      <c r="D324" s="262" t="s">
        <v>352</v>
      </c>
      <c r="E324" s="257">
        <v>20127.099999999999</v>
      </c>
      <c r="F324" s="259" t="s">
        <v>300</v>
      </c>
      <c r="G324" s="259" t="s">
        <v>300</v>
      </c>
      <c r="H324" s="260">
        <v>2777.54</v>
      </c>
      <c r="I324" s="325">
        <v>51.380451999999998</v>
      </c>
      <c r="J324" s="79" t="s">
        <v>509</v>
      </c>
      <c r="K324" s="261">
        <v>2777.54</v>
      </c>
      <c r="L324" s="293">
        <f t="shared" si="9"/>
        <v>0</v>
      </c>
    </row>
    <row r="325" spans="1:12" s="261" customFormat="1" ht="130.5" customHeight="1">
      <c r="A325" s="254" t="s">
        <v>301</v>
      </c>
      <c r="B325" s="255" t="s">
        <v>302</v>
      </c>
      <c r="C325" s="263" t="s">
        <v>469</v>
      </c>
      <c r="D325" s="262" t="s">
        <v>353</v>
      </c>
      <c r="E325" s="257">
        <v>20547.23</v>
      </c>
      <c r="F325" s="263" t="s">
        <v>303</v>
      </c>
      <c r="G325" s="263" t="s">
        <v>303</v>
      </c>
      <c r="H325" s="260">
        <v>7500.3</v>
      </c>
      <c r="I325" s="325">
        <f>1500+1034</f>
        <v>2534</v>
      </c>
      <c r="J325" s="79" t="s">
        <v>511</v>
      </c>
      <c r="K325" s="261">
        <v>6000.3</v>
      </c>
      <c r="L325" s="293">
        <f t="shared" si="9"/>
        <v>1500</v>
      </c>
    </row>
    <row r="326" spans="1:12" s="252" customFormat="1" ht="27" customHeight="1">
      <c r="A326" s="245">
        <v>1.2</v>
      </c>
      <c r="B326" s="246" t="s">
        <v>304</v>
      </c>
      <c r="C326" s="246"/>
      <c r="D326" s="247"/>
      <c r="E326" s="248">
        <f>E327</f>
        <v>2213.44</v>
      </c>
      <c r="F326" s="249"/>
      <c r="G326" s="250"/>
      <c r="H326" s="248">
        <f>H327</f>
        <v>1636.92</v>
      </c>
      <c r="I326" s="248">
        <f>I327</f>
        <v>269.26</v>
      </c>
      <c r="J326" s="251"/>
      <c r="K326" s="252">
        <v>1636.92</v>
      </c>
      <c r="L326" s="293">
        <f t="shared" si="9"/>
        <v>0</v>
      </c>
    </row>
    <row r="327" spans="1:12" s="261" customFormat="1" ht="76.5">
      <c r="A327" s="254" t="s">
        <v>286</v>
      </c>
      <c r="B327" s="255" t="s">
        <v>390</v>
      </c>
      <c r="C327" s="263" t="s">
        <v>469</v>
      </c>
      <c r="D327" s="262" t="s">
        <v>391</v>
      </c>
      <c r="E327" s="257">
        <v>2213.44</v>
      </c>
      <c r="F327" s="263" t="s">
        <v>426</v>
      </c>
      <c r="G327" s="263" t="s">
        <v>426</v>
      </c>
      <c r="H327" s="260">
        <v>1636.92</v>
      </c>
      <c r="I327" s="325">
        <v>269.26</v>
      </c>
      <c r="J327" s="79" t="s">
        <v>510</v>
      </c>
      <c r="K327" s="261">
        <v>1636.92</v>
      </c>
      <c r="L327" s="293">
        <f t="shared" si="9"/>
        <v>0</v>
      </c>
    </row>
    <row r="328" spans="1:12" s="261" customFormat="1" ht="18.75" customHeight="1">
      <c r="A328" s="254" t="s">
        <v>305</v>
      </c>
      <c r="B328" s="255"/>
      <c r="C328" s="255"/>
      <c r="D328" s="256"/>
      <c r="E328" s="257"/>
      <c r="F328" s="263"/>
      <c r="G328" s="259"/>
      <c r="H328" s="260"/>
      <c r="I328" s="325"/>
      <c r="J328" s="255"/>
      <c r="L328" s="293">
        <f t="shared" si="9"/>
        <v>0</v>
      </c>
    </row>
    <row r="329" spans="1:12" s="252" customFormat="1" ht="27" customHeight="1">
      <c r="A329" s="245">
        <v>2</v>
      </c>
      <c r="B329" s="246" t="s">
        <v>206</v>
      </c>
      <c r="C329" s="246"/>
      <c r="D329" s="247"/>
      <c r="E329" s="248">
        <f>E330</f>
        <v>157936.70000000001</v>
      </c>
      <c r="F329" s="249"/>
      <c r="G329" s="250"/>
      <c r="H329" s="248">
        <f>H330</f>
        <v>3650</v>
      </c>
      <c r="I329" s="248">
        <f>I330</f>
        <v>182.83</v>
      </c>
      <c r="J329" s="251"/>
      <c r="K329" s="252">
        <v>3000</v>
      </c>
      <c r="L329" s="293">
        <f t="shared" si="9"/>
        <v>650</v>
      </c>
    </row>
    <row r="330" spans="1:12" s="252" customFormat="1" ht="27" customHeight="1">
      <c r="A330" s="245">
        <v>2.1</v>
      </c>
      <c r="B330" s="246" t="s">
        <v>306</v>
      </c>
      <c r="C330" s="246"/>
      <c r="D330" s="247"/>
      <c r="E330" s="248">
        <f>E331</f>
        <v>157936.70000000001</v>
      </c>
      <c r="F330" s="249"/>
      <c r="G330" s="250"/>
      <c r="H330" s="248">
        <f>H331</f>
        <v>3650</v>
      </c>
      <c r="I330" s="248">
        <f>I331</f>
        <v>182.83</v>
      </c>
      <c r="J330" s="251"/>
      <c r="K330" s="252">
        <v>3000</v>
      </c>
      <c r="L330" s="293">
        <f t="shared" si="9"/>
        <v>650</v>
      </c>
    </row>
    <row r="331" spans="1:12" s="261" customFormat="1" ht="38.25" customHeight="1">
      <c r="A331" s="254" t="s">
        <v>307</v>
      </c>
      <c r="B331" s="255" t="s">
        <v>308</v>
      </c>
      <c r="C331" s="263" t="s">
        <v>469</v>
      </c>
      <c r="D331" s="262" t="s">
        <v>354</v>
      </c>
      <c r="E331" s="257">
        <v>157936.70000000001</v>
      </c>
      <c r="F331" s="263" t="s">
        <v>309</v>
      </c>
      <c r="G331" s="259" t="s">
        <v>376</v>
      </c>
      <c r="H331" s="260">
        <v>3650</v>
      </c>
      <c r="I331" s="325">
        <v>182.83</v>
      </c>
      <c r="J331" s="79" t="s">
        <v>512</v>
      </c>
      <c r="K331" s="261">
        <v>3000</v>
      </c>
      <c r="L331" s="293">
        <f t="shared" si="9"/>
        <v>650</v>
      </c>
    </row>
    <row r="332" spans="1:12" s="252" customFormat="1" ht="27" customHeight="1">
      <c r="A332" s="245">
        <v>2.2000000000000002</v>
      </c>
      <c r="B332" s="246" t="s">
        <v>310</v>
      </c>
      <c r="C332" s="246"/>
      <c r="D332" s="247"/>
      <c r="E332" s="248"/>
      <c r="F332" s="249"/>
      <c r="G332" s="250"/>
      <c r="H332" s="253"/>
      <c r="I332" s="253"/>
      <c r="J332" s="251"/>
      <c r="L332" s="293">
        <f t="shared" si="9"/>
        <v>0</v>
      </c>
    </row>
    <row r="333" spans="1:12" s="261" customFormat="1" ht="18.75" customHeight="1">
      <c r="A333" s="254" t="s">
        <v>311</v>
      </c>
      <c r="B333" s="255"/>
      <c r="C333" s="255"/>
      <c r="D333" s="256"/>
      <c r="E333" s="257"/>
      <c r="F333" s="263"/>
      <c r="G333" s="259"/>
      <c r="H333" s="264"/>
      <c r="I333" s="264"/>
      <c r="J333" s="255"/>
      <c r="L333" s="293">
        <f t="shared" si="9"/>
        <v>0</v>
      </c>
    </row>
    <row r="334" spans="1:12" s="252" customFormat="1" ht="27" customHeight="1">
      <c r="A334" s="245">
        <v>3</v>
      </c>
      <c r="B334" s="246" t="s">
        <v>281</v>
      </c>
      <c r="C334" s="246"/>
      <c r="D334" s="247"/>
      <c r="E334" s="248">
        <f>E335+E341</f>
        <v>5372.6</v>
      </c>
      <c r="F334" s="249"/>
      <c r="G334" s="250"/>
      <c r="H334" s="248">
        <f>H335+H341</f>
        <v>1041.6099999999999</v>
      </c>
      <c r="I334" s="248">
        <f>I335+I341</f>
        <v>1355.4299999999998</v>
      </c>
      <c r="J334" s="251"/>
      <c r="K334" s="252">
        <v>1041.6099999999999</v>
      </c>
      <c r="L334" s="293">
        <f t="shared" si="9"/>
        <v>0</v>
      </c>
    </row>
    <row r="335" spans="1:12" s="252" customFormat="1" ht="27" customHeight="1">
      <c r="A335" s="245">
        <v>3.1</v>
      </c>
      <c r="B335" s="246" t="s">
        <v>312</v>
      </c>
      <c r="C335" s="246"/>
      <c r="D335" s="247"/>
      <c r="E335" s="248">
        <f>SUM(E336:E340)</f>
        <v>5372.6</v>
      </c>
      <c r="F335" s="249"/>
      <c r="G335" s="250"/>
      <c r="H335" s="248">
        <f>SUM(H336:H340)</f>
        <v>1041.6099999999999</v>
      </c>
      <c r="I335" s="248">
        <f>SUM(I336:I340)</f>
        <v>1355.4299999999998</v>
      </c>
      <c r="J335" s="251"/>
      <c r="K335" s="252">
        <v>1041.6099999999999</v>
      </c>
      <c r="L335" s="293">
        <f t="shared" si="9"/>
        <v>0</v>
      </c>
    </row>
    <row r="336" spans="1:12" s="261" customFormat="1" ht="25.5">
      <c r="A336" s="254" t="s">
        <v>313</v>
      </c>
      <c r="B336" s="255" t="s">
        <v>314</v>
      </c>
      <c r="C336" s="263" t="s">
        <v>470</v>
      </c>
      <c r="D336" s="262" t="s">
        <v>355</v>
      </c>
      <c r="E336" s="257">
        <v>526.51</v>
      </c>
      <c r="F336" s="263" t="s">
        <v>315</v>
      </c>
      <c r="G336" s="263" t="s">
        <v>316</v>
      </c>
      <c r="H336" s="260">
        <v>40.9</v>
      </c>
      <c r="I336" s="260">
        <v>0</v>
      </c>
      <c r="J336" s="255" t="s">
        <v>406</v>
      </c>
      <c r="K336" s="261">
        <v>40.9</v>
      </c>
      <c r="L336" s="293">
        <f t="shared" si="9"/>
        <v>0</v>
      </c>
    </row>
    <row r="337" spans="1:13" s="261" customFormat="1" ht="25.5">
      <c r="A337" s="254" t="s">
        <v>317</v>
      </c>
      <c r="B337" s="255" t="s">
        <v>318</v>
      </c>
      <c r="C337" s="263" t="s">
        <v>469</v>
      </c>
      <c r="D337" s="262" t="s">
        <v>356</v>
      </c>
      <c r="E337" s="267">
        <v>700.78</v>
      </c>
      <c r="F337" s="259" t="s">
        <v>319</v>
      </c>
      <c r="G337" s="259" t="s">
        <v>319</v>
      </c>
      <c r="H337" s="260">
        <v>243.16</v>
      </c>
      <c r="I337" s="260">
        <v>0</v>
      </c>
      <c r="J337" s="255" t="s">
        <v>407</v>
      </c>
      <c r="K337" s="261">
        <v>243.16</v>
      </c>
      <c r="L337" s="293">
        <f t="shared" si="9"/>
        <v>0</v>
      </c>
    </row>
    <row r="338" spans="1:13" s="261" customFormat="1" ht="25.5">
      <c r="A338" s="254" t="s">
        <v>320</v>
      </c>
      <c r="B338" s="255" t="s">
        <v>321</v>
      </c>
      <c r="C338" s="263" t="s">
        <v>469</v>
      </c>
      <c r="D338" s="262" t="s">
        <v>357</v>
      </c>
      <c r="E338" s="257">
        <v>773</v>
      </c>
      <c r="F338" s="263" t="s">
        <v>322</v>
      </c>
      <c r="G338" s="259" t="s">
        <v>323</v>
      </c>
      <c r="H338" s="260">
        <v>95.34</v>
      </c>
      <c r="I338" s="325">
        <v>140</v>
      </c>
      <c r="J338" s="79" t="s">
        <v>513</v>
      </c>
      <c r="K338" s="261">
        <v>95.34</v>
      </c>
      <c r="L338" s="293">
        <f t="shared" si="9"/>
        <v>0</v>
      </c>
    </row>
    <row r="339" spans="1:13" s="261" customFormat="1" ht="25.5">
      <c r="A339" s="254" t="s">
        <v>324</v>
      </c>
      <c r="B339" s="255" t="s">
        <v>325</v>
      </c>
      <c r="C339" s="263" t="s">
        <v>469</v>
      </c>
      <c r="D339" s="262" t="s">
        <v>358</v>
      </c>
      <c r="E339" s="257">
        <v>1885.41</v>
      </c>
      <c r="F339" s="263" t="s">
        <v>326</v>
      </c>
      <c r="G339" s="259" t="s">
        <v>327</v>
      </c>
      <c r="H339" s="260">
        <v>347.21</v>
      </c>
      <c r="I339" s="325">
        <v>149.85</v>
      </c>
      <c r="J339" s="79" t="s">
        <v>514</v>
      </c>
      <c r="K339" s="261">
        <v>347.21</v>
      </c>
      <c r="L339" s="293">
        <f t="shared" si="9"/>
        <v>0</v>
      </c>
    </row>
    <row r="340" spans="1:13" s="261" customFormat="1" ht="89.25">
      <c r="A340" s="254" t="s">
        <v>328</v>
      </c>
      <c r="B340" s="255" t="s">
        <v>408</v>
      </c>
      <c r="C340" s="263" t="s">
        <v>469</v>
      </c>
      <c r="D340" s="262" t="s">
        <v>359</v>
      </c>
      <c r="E340" s="257">
        <v>1486.9</v>
      </c>
      <c r="F340" s="265"/>
      <c r="G340" s="259"/>
      <c r="H340" s="260">
        <v>315</v>
      </c>
      <c r="I340" s="325">
        <f>63.78+165+142.7+594.1+100</f>
        <v>1065.58</v>
      </c>
      <c r="J340" s="79" t="s">
        <v>515</v>
      </c>
      <c r="K340" s="261">
        <v>315</v>
      </c>
      <c r="L340" s="293">
        <f t="shared" si="9"/>
        <v>0</v>
      </c>
    </row>
    <row r="341" spans="1:13" s="252" customFormat="1" ht="27" customHeight="1">
      <c r="A341" s="245">
        <v>3.2</v>
      </c>
      <c r="B341" s="246" t="s">
        <v>330</v>
      </c>
      <c r="C341" s="246"/>
      <c r="D341" s="247"/>
      <c r="E341" s="248"/>
      <c r="F341" s="249"/>
      <c r="G341" s="250"/>
      <c r="H341" s="253"/>
      <c r="I341" s="253"/>
      <c r="J341" s="251"/>
      <c r="L341" s="293">
        <f t="shared" si="9"/>
        <v>0</v>
      </c>
    </row>
    <row r="342" spans="1:13" s="261" customFormat="1" ht="18.75" customHeight="1">
      <c r="A342" s="254" t="s">
        <v>279</v>
      </c>
      <c r="B342" s="255"/>
      <c r="C342" s="255"/>
      <c r="D342" s="256"/>
      <c r="E342" s="257"/>
      <c r="F342" s="263"/>
      <c r="G342" s="259"/>
      <c r="H342" s="264"/>
      <c r="I342" s="264"/>
      <c r="J342" s="255"/>
      <c r="L342" s="293">
        <f t="shared" si="9"/>
        <v>0</v>
      </c>
    </row>
    <row r="343" spans="1:13" s="252" customFormat="1" ht="27" customHeight="1">
      <c r="A343" s="245">
        <v>4</v>
      </c>
      <c r="B343" s="246" t="s">
        <v>202</v>
      </c>
      <c r="C343" s="246"/>
      <c r="D343" s="247"/>
      <c r="E343" s="248">
        <f>E344+E348</f>
        <v>62125.15062344</v>
      </c>
      <c r="F343" s="249"/>
      <c r="G343" s="250"/>
      <c r="H343" s="248">
        <f>H344+H348</f>
        <v>32964.362581135501</v>
      </c>
      <c r="I343" s="248">
        <f>I344+I348</f>
        <v>6503.1554218699994</v>
      </c>
      <c r="J343" s="251"/>
      <c r="K343" s="252">
        <v>30800.717390635502</v>
      </c>
      <c r="L343" s="293">
        <f t="shared" si="9"/>
        <v>2163.6451904999994</v>
      </c>
    </row>
    <row r="344" spans="1:13" s="252" customFormat="1" ht="27" customHeight="1">
      <c r="A344" s="245">
        <v>4.0999999999999996</v>
      </c>
      <c r="B344" s="246" t="s">
        <v>331</v>
      </c>
      <c r="C344" s="246"/>
      <c r="D344" s="247"/>
      <c r="E344" s="248">
        <f>SUM(E345:E347)</f>
        <v>40944.1</v>
      </c>
      <c r="F344" s="249"/>
      <c r="G344" s="250"/>
      <c r="H344" s="347">
        <f>SUM(H345:H347)</f>
        <v>21899.5</v>
      </c>
      <c r="I344" s="346">
        <f>SUM(I345:I347)</f>
        <v>5323.1654218699996</v>
      </c>
      <c r="J344" s="348"/>
      <c r="K344" s="252">
        <v>19735.854809500001</v>
      </c>
      <c r="L344" s="293">
        <f t="shared" si="9"/>
        <v>2163.6451904999994</v>
      </c>
      <c r="M344" s="252">
        <v>3468.5354218699995</v>
      </c>
    </row>
    <row r="345" spans="1:13" s="344" customFormat="1" ht="189" customHeight="1">
      <c r="A345" s="349" t="s">
        <v>332</v>
      </c>
      <c r="B345" s="350" t="s">
        <v>471</v>
      </c>
      <c r="C345" s="349" t="s">
        <v>472</v>
      </c>
      <c r="D345" s="349" t="s">
        <v>360</v>
      </c>
      <c r="E345" s="349">
        <v>8926.9500000000007</v>
      </c>
      <c r="F345" s="349" t="s">
        <v>333</v>
      </c>
      <c r="G345" s="349" t="s">
        <v>334</v>
      </c>
      <c r="H345" s="349">
        <f>1979.77+1962.54+2553.3+19.14</f>
        <v>6514.7500000000009</v>
      </c>
      <c r="I345" s="349">
        <v>1054.6300000000001</v>
      </c>
      <c r="J345" s="350" t="s">
        <v>516</v>
      </c>
      <c r="K345" s="344">
        <v>6514.7500000000009</v>
      </c>
      <c r="L345" s="344">
        <f t="shared" si="9"/>
        <v>0</v>
      </c>
      <c r="M345" s="344" t="s">
        <v>608</v>
      </c>
    </row>
    <row r="346" spans="1:13" s="261" customFormat="1" ht="25.5">
      <c r="A346" s="254" t="s">
        <v>335</v>
      </c>
      <c r="B346" s="255" t="s">
        <v>374</v>
      </c>
      <c r="C346" s="263" t="s">
        <v>472</v>
      </c>
      <c r="D346" s="262" t="s">
        <v>361</v>
      </c>
      <c r="E346" s="257">
        <v>6142.15</v>
      </c>
      <c r="F346" s="263" t="s">
        <v>453</v>
      </c>
      <c r="G346" s="263" t="s">
        <v>453</v>
      </c>
      <c r="H346" s="260">
        <v>3143.8</v>
      </c>
      <c r="I346" s="325">
        <v>41.155421869999401</v>
      </c>
      <c r="J346" s="79" t="s">
        <v>517</v>
      </c>
      <c r="K346" s="261">
        <v>3143.8</v>
      </c>
      <c r="L346" s="293">
        <f t="shared" si="9"/>
        <v>0</v>
      </c>
      <c r="M346" s="261">
        <v>41.155421869999401</v>
      </c>
    </row>
    <row r="347" spans="1:13" s="261" customFormat="1" ht="69.75" customHeight="1">
      <c r="A347" s="254" t="s">
        <v>404</v>
      </c>
      <c r="B347" s="255" t="s">
        <v>338</v>
      </c>
      <c r="C347" s="263" t="s">
        <v>469</v>
      </c>
      <c r="D347" s="262" t="s">
        <v>363</v>
      </c>
      <c r="E347" s="257">
        <v>25875</v>
      </c>
      <c r="F347" s="263" t="s">
        <v>339</v>
      </c>
      <c r="G347" s="263" t="s">
        <v>339</v>
      </c>
      <c r="H347" s="260">
        <v>12240.95</v>
      </c>
      <c r="I347" s="325">
        <v>4227.38</v>
      </c>
      <c r="J347" s="255" t="s">
        <v>449</v>
      </c>
      <c r="K347" s="261">
        <v>10077.304809499999</v>
      </c>
      <c r="L347" s="293">
        <f t="shared" si="9"/>
        <v>2163.6451905000013</v>
      </c>
      <c r="M347" s="261">
        <v>3427.38</v>
      </c>
    </row>
    <row r="348" spans="1:13" s="252" customFormat="1" ht="27" customHeight="1">
      <c r="A348" s="245">
        <v>4.2</v>
      </c>
      <c r="B348" s="246" t="s">
        <v>340</v>
      </c>
      <c r="C348" s="246"/>
      <c r="D348" s="262"/>
      <c r="E348" s="248">
        <f>SUM(E349:E351)</f>
        <v>21181.050623440002</v>
      </c>
      <c r="F348" s="249"/>
      <c r="G348" s="250"/>
      <c r="H348" s="248">
        <f>SUM(H349:H351)</f>
        <v>11064.862581135501</v>
      </c>
      <c r="I348" s="248">
        <f>SUM(I349:I351)</f>
        <v>1179.99</v>
      </c>
      <c r="J348" s="251"/>
      <c r="K348" s="252">
        <v>11064.862581135501</v>
      </c>
      <c r="L348" s="293">
        <f t="shared" si="9"/>
        <v>0</v>
      </c>
      <c r="M348" s="252">
        <f>SUM(M346:M347)</f>
        <v>3468.5354218699995</v>
      </c>
    </row>
    <row r="349" spans="1:13" s="261" customFormat="1" ht="38.25">
      <c r="A349" s="254" t="s">
        <v>341</v>
      </c>
      <c r="B349" s="255" t="s">
        <v>342</v>
      </c>
      <c r="C349" s="263" t="s">
        <v>469</v>
      </c>
      <c r="D349" s="262" t="s">
        <v>364</v>
      </c>
      <c r="E349" s="257">
        <f>138000000/10000</f>
        <v>13800</v>
      </c>
      <c r="F349" s="263" t="s">
        <v>424</v>
      </c>
      <c r="G349" s="263" t="s">
        <v>424</v>
      </c>
      <c r="H349" s="257">
        <v>3736.7690491355011</v>
      </c>
      <c r="I349" s="325">
        <v>323.45999999999998</v>
      </c>
      <c r="J349" s="79" t="s">
        <v>518</v>
      </c>
      <c r="K349" s="261">
        <v>3736.7690491355011</v>
      </c>
      <c r="L349" s="293">
        <f t="shared" si="9"/>
        <v>0</v>
      </c>
    </row>
    <row r="350" spans="1:13" s="261" customFormat="1" ht="25.5">
      <c r="A350" s="254" t="s">
        <v>343</v>
      </c>
      <c r="B350" s="255" t="s">
        <v>344</v>
      </c>
      <c r="C350" s="263" t="s">
        <v>469</v>
      </c>
      <c r="D350" s="262" t="s">
        <v>365</v>
      </c>
      <c r="E350" s="257">
        <f>47906472.86/25/10000</f>
        <v>191.62589143999998</v>
      </c>
      <c r="F350" s="263" t="s">
        <v>425</v>
      </c>
      <c r="G350" s="263" t="s">
        <v>425</v>
      </c>
      <c r="H350" s="257">
        <f>3466.72/25</f>
        <v>138.6688</v>
      </c>
      <c r="I350" s="325">
        <v>26.32</v>
      </c>
      <c r="J350" s="79" t="s">
        <v>519</v>
      </c>
      <c r="K350" s="261">
        <v>138.6688</v>
      </c>
      <c r="L350" s="293">
        <f t="shared" si="9"/>
        <v>0</v>
      </c>
    </row>
    <row r="351" spans="1:13" s="261" customFormat="1" ht="114.75">
      <c r="A351" s="254" t="s">
        <v>375</v>
      </c>
      <c r="B351" s="255" t="s">
        <v>336</v>
      </c>
      <c r="C351" s="263" t="s">
        <v>469</v>
      </c>
      <c r="D351" s="262" t="s">
        <v>362</v>
      </c>
      <c r="E351" s="257">
        <f>71894247.32/10000</f>
        <v>7189.4247319999995</v>
      </c>
      <c r="F351" s="263" t="s">
        <v>392</v>
      </c>
      <c r="G351" s="259" t="s">
        <v>452</v>
      </c>
      <c r="H351" s="257">
        <f>71894247.32/10000</f>
        <v>7189.4247319999995</v>
      </c>
      <c r="I351" s="325">
        <v>830.21</v>
      </c>
      <c r="J351" s="79" t="s">
        <v>520</v>
      </c>
      <c r="K351" s="261">
        <v>7189.4247319999995</v>
      </c>
      <c r="L351" s="293">
        <f t="shared" si="9"/>
        <v>0</v>
      </c>
    </row>
    <row r="352" spans="1:13" s="129" customFormat="1" ht="26.25" customHeight="1">
      <c r="A352" s="167" t="s">
        <v>179</v>
      </c>
      <c r="B352" s="168" t="s">
        <v>180</v>
      </c>
      <c r="C352" s="168"/>
      <c r="D352" s="167" t="s">
        <v>39</v>
      </c>
      <c r="E352" s="170">
        <f>E353+E359+E365</f>
        <v>41403.461000000003</v>
      </c>
      <c r="F352" s="168"/>
      <c r="G352" s="168"/>
      <c r="H352" s="239">
        <f>H353+H359+H365</f>
        <v>7539.03</v>
      </c>
      <c r="I352" s="239">
        <f>I353+I359+I365</f>
        <v>1277.7776558117976</v>
      </c>
      <c r="J352" s="169"/>
      <c r="K352" s="129">
        <v>6327.2027144158201</v>
      </c>
      <c r="L352" s="293">
        <f t="shared" si="9"/>
        <v>1211.8272855841797</v>
      </c>
    </row>
    <row r="353" spans="1:12" s="76" customFormat="1" ht="24.75" customHeight="1">
      <c r="A353" s="69" t="s">
        <v>104</v>
      </c>
      <c r="B353" s="77" t="s">
        <v>73</v>
      </c>
      <c r="C353" s="77"/>
      <c r="D353" s="105"/>
      <c r="E353" s="209">
        <f>SUM(E354:E358)</f>
        <v>41403.461000000003</v>
      </c>
      <c r="F353" s="133"/>
      <c r="G353" s="133"/>
      <c r="H353" s="209">
        <f>SUM(H354:H358)</f>
        <v>7539.03</v>
      </c>
      <c r="I353" s="209">
        <f>SUM(I354:I358)</f>
        <v>1277.7776558117976</v>
      </c>
      <c r="J353" s="121"/>
      <c r="K353" s="76">
        <v>6327.2027144158201</v>
      </c>
      <c r="L353" s="293">
        <f t="shared" si="9"/>
        <v>1211.8272855841797</v>
      </c>
    </row>
    <row r="354" spans="1:12" s="76" customFormat="1" ht="24.75" customHeight="1">
      <c r="A354" s="74"/>
      <c r="B354" s="75" t="s">
        <v>53</v>
      </c>
      <c r="C354" s="75"/>
      <c r="D354" s="106"/>
      <c r="E354" s="191">
        <f>E368</f>
        <v>14397.31</v>
      </c>
      <c r="F354" s="96"/>
      <c r="G354" s="96"/>
      <c r="H354" s="191">
        <f>H368</f>
        <v>3197.7</v>
      </c>
      <c r="I354" s="191">
        <f>I368</f>
        <v>1277.7776558117976</v>
      </c>
      <c r="J354" s="122"/>
      <c r="K354" s="76">
        <v>2985.8763442399995</v>
      </c>
      <c r="L354" s="293">
        <f t="shared" si="9"/>
        <v>211.82365576000029</v>
      </c>
    </row>
    <row r="355" spans="1:12" s="76" customFormat="1" ht="24.75" customHeight="1">
      <c r="A355" s="74"/>
      <c r="B355" s="75" t="s">
        <v>58</v>
      </c>
      <c r="C355" s="75"/>
      <c r="D355" s="106"/>
      <c r="E355" s="191">
        <f>E376</f>
        <v>27006.151000000002</v>
      </c>
      <c r="F355" s="96"/>
      <c r="G355" s="96"/>
      <c r="H355" s="191">
        <f>H376</f>
        <v>4341.33</v>
      </c>
      <c r="I355" s="191">
        <f>I376</f>
        <v>0</v>
      </c>
      <c r="J355" s="122"/>
      <c r="K355" s="76">
        <v>3341.3263701758201</v>
      </c>
      <c r="L355" s="293">
        <f t="shared" si="9"/>
        <v>1000.0036298241798</v>
      </c>
    </row>
    <row r="356" spans="1:12" s="76" customFormat="1" ht="24.75" customHeight="1">
      <c r="A356" s="74"/>
      <c r="B356" s="75" t="s">
        <v>70</v>
      </c>
      <c r="C356" s="75"/>
      <c r="D356" s="106"/>
      <c r="E356" s="179"/>
      <c r="F356" s="96"/>
      <c r="G356" s="96"/>
      <c r="H356" s="189"/>
      <c r="I356" s="189"/>
      <c r="J356" s="122"/>
      <c r="L356" s="293">
        <f t="shared" si="9"/>
        <v>0</v>
      </c>
    </row>
    <row r="357" spans="1:12" s="76" customFormat="1" ht="24.75" customHeight="1">
      <c r="A357" s="74"/>
      <c r="B357" s="75" t="s">
        <v>61</v>
      </c>
      <c r="C357" s="75"/>
      <c r="D357" s="106"/>
      <c r="E357" s="179"/>
      <c r="F357" s="96"/>
      <c r="G357" s="96"/>
      <c r="H357" s="189"/>
      <c r="I357" s="189"/>
      <c r="J357" s="122"/>
      <c r="L357" s="293">
        <f t="shared" si="9"/>
        <v>0</v>
      </c>
    </row>
    <row r="358" spans="1:12" s="76" customFormat="1" ht="24.75" customHeight="1">
      <c r="A358" s="74"/>
      <c r="B358" s="115" t="s">
        <v>163</v>
      </c>
      <c r="C358" s="115"/>
      <c r="D358" s="106"/>
      <c r="E358" s="179"/>
      <c r="F358" s="96"/>
      <c r="G358" s="96"/>
      <c r="H358" s="189"/>
      <c r="I358" s="189"/>
      <c r="J358" s="122"/>
      <c r="L358" s="293"/>
    </row>
    <row r="359" spans="1:12" s="76" customFormat="1" ht="24.75" customHeight="1">
      <c r="A359" s="69" t="s">
        <v>104</v>
      </c>
      <c r="B359" s="77" t="s">
        <v>74</v>
      </c>
      <c r="C359" s="77"/>
      <c r="D359" s="105"/>
      <c r="E359" s="180"/>
      <c r="F359" s="70"/>
      <c r="G359" s="70"/>
      <c r="H359" s="190"/>
      <c r="I359" s="190"/>
      <c r="J359" s="121"/>
      <c r="L359" s="293">
        <f>H359-K359</f>
        <v>0</v>
      </c>
    </row>
    <row r="360" spans="1:12" s="76" customFormat="1" ht="24.75" customHeight="1">
      <c r="A360" s="74"/>
      <c r="B360" s="75" t="s">
        <v>53</v>
      </c>
      <c r="C360" s="75"/>
      <c r="D360" s="106"/>
      <c r="E360" s="179"/>
      <c r="F360" s="96"/>
      <c r="G360" s="96"/>
      <c r="H360" s="189"/>
      <c r="I360" s="189"/>
      <c r="J360" s="122"/>
      <c r="L360" s="293">
        <f>H360-K360</f>
        <v>0</v>
      </c>
    </row>
    <row r="361" spans="1:12" s="76" customFormat="1" ht="24.75" customHeight="1">
      <c r="A361" s="74"/>
      <c r="B361" s="75" t="s">
        <v>58</v>
      </c>
      <c r="C361" s="75"/>
      <c r="D361" s="106"/>
      <c r="E361" s="179"/>
      <c r="F361" s="96"/>
      <c r="G361" s="96"/>
      <c r="H361" s="189"/>
      <c r="I361" s="189"/>
      <c r="J361" s="122"/>
      <c r="L361" s="293">
        <f>H361-K361</f>
        <v>0</v>
      </c>
    </row>
    <row r="362" spans="1:12" s="76" customFormat="1" ht="24.75" customHeight="1">
      <c r="A362" s="74"/>
      <c r="B362" s="75" t="s">
        <v>71</v>
      </c>
      <c r="C362" s="75"/>
      <c r="D362" s="106"/>
      <c r="E362" s="179"/>
      <c r="F362" s="96"/>
      <c r="G362" s="96"/>
      <c r="H362" s="189"/>
      <c r="I362" s="189"/>
      <c r="J362" s="122"/>
      <c r="L362" s="293">
        <f>H362-K362</f>
        <v>0</v>
      </c>
    </row>
    <row r="363" spans="1:12" s="76" customFormat="1" ht="24.75" customHeight="1">
      <c r="A363" s="74"/>
      <c r="B363" s="75" t="s">
        <v>61</v>
      </c>
      <c r="C363" s="75"/>
      <c r="D363" s="106"/>
      <c r="E363" s="179"/>
      <c r="F363" s="96"/>
      <c r="G363" s="96"/>
      <c r="H363" s="189"/>
      <c r="I363" s="189"/>
      <c r="J363" s="122"/>
      <c r="L363" s="293">
        <f>H363-K363</f>
        <v>0</v>
      </c>
    </row>
    <row r="364" spans="1:12" s="76" customFormat="1" ht="24.75" customHeight="1">
      <c r="A364" s="74"/>
      <c r="B364" s="115" t="s">
        <v>163</v>
      </c>
      <c r="C364" s="115"/>
      <c r="D364" s="106"/>
      <c r="E364" s="179"/>
      <c r="F364" s="96"/>
      <c r="G364" s="96"/>
      <c r="H364" s="189"/>
      <c r="I364" s="189"/>
      <c r="J364" s="122"/>
      <c r="L364" s="293"/>
    </row>
    <row r="365" spans="1:12" s="76" customFormat="1" ht="24.75" customHeight="1">
      <c r="A365" s="69" t="s">
        <v>104</v>
      </c>
      <c r="B365" s="77" t="s">
        <v>75</v>
      </c>
      <c r="C365" s="77"/>
      <c r="D365" s="105"/>
      <c r="E365" s="180"/>
      <c r="F365" s="70"/>
      <c r="G365" s="70"/>
      <c r="H365" s="190"/>
      <c r="I365" s="190"/>
      <c r="J365" s="121"/>
      <c r="L365" s="293">
        <f t="shared" ref="L365:L396" si="10">H365-K365</f>
        <v>0</v>
      </c>
    </row>
    <row r="366" spans="1:12" s="76" customFormat="1" ht="24.75" customHeight="1">
      <c r="A366" s="74"/>
      <c r="B366" s="75"/>
      <c r="C366" s="75"/>
      <c r="D366" s="106"/>
      <c r="E366" s="179"/>
      <c r="F366" s="96"/>
      <c r="G366" s="96"/>
      <c r="H366" s="189"/>
      <c r="I366" s="189"/>
      <c r="J366" s="122"/>
      <c r="L366" s="293">
        <f t="shared" si="10"/>
        <v>0</v>
      </c>
    </row>
    <row r="367" spans="1:12" s="57" customFormat="1" ht="27" customHeight="1">
      <c r="A367" s="69" t="s">
        <v>33</v>
      </c>
      <c r="B367" s="77" t="s">
        <v>7</v>
      </c>
      <c r="C367" s="77"/>
      <c r="D367" s="105"/>
      <c r="E367" s="128">
        <f>E368+E376+E383+E392+E401</f>
        <v>41403.461000000003</v>
      </c>
      <c r="F367" s="126"/>
      <c r="G367" s="72"/>
      <c r="H367" s="195">
        <f>H368+H376+H383+H392+H401</f>
        <v>7539.03</v>
      </c>
      <c r="I367" s="195">
        <f>I368+I376+I383+I392+I401</f>
        <v>1277.7776558117976</v>
      </c>
      <c r="J367" s="77"/>
      <c r="K367" s="57">
        <v>6327.2027144158201</v>
      </c>
      <c r="L367" s="293">
        <f t="shared" si="10"/>
        <v>1211.8272855841797</v>
      </c>
    </row>
    <row r="368" spans="1:12" s="17" customFormat="1" ht="27" customHeight="1">
      <c r="A368" s="66">
        <v>1</v>
      </c>
      <c r="B368" s="114" t="s">
        <v>53</v>
      </c>
      <c r="C368" s="114"/>
      <c r="D368" s="107"/>
      <c r="E368" s="67">
        <f>SUM(E370:E371)+SUM(E373:E375)</f>
        <v>14397.31</v>
      </c>
      <c r="F368" s="127"/>
      <c r="G368" s="68"/>
      <c r="H368" s="67">
        <f>SUM(H370:H371)+SUM(H373:H375)</f>
        <v>3197.7</v>
      </c>
      <c r="I368" s="67">
        <f>SUM(I370:I371)+SUM(I373:I375)</f>
        <v>1277.7776558117976</v>
      </c>
      <c r="J368" s="123"/>
      <c r="K368" s="17">
        <v>2985.8763442399995</v>
      </c>
      <c r="L368" s="293">
        <f t="shared" si="10"/>
        <v>211.82365576000029</v>
      </c>
    </row>
    <row r="369" spans="1:12" s="17" customFormat="1" ht="27" customHeight="1">
      <c r="A369" s="24">
        <v>1.1000000000000001</v>
      </c>
      <c r="B369" s="115" t="s">
        <v>54</v>
      </c>
      <c r="C369" s="115"/>
      <c r="D369" s="108"/>
      <c r="E369" s="181">
        <f>SUM(E370:E371)</f>
        <v>10347.709999999999</v>
      </c>
      <c r="F369" s="99"/>
      <c r="G369" s="100"/>
      <c r="H369" s="181">
        <f>SUM(H370:H371)</f>
        <v>3197.7</v>
      </c>
      <c r="I369" s="181">
        <f>SUM(I370:I371)</f>
        <v>827.77765581179756</v>
      </c>
      <c r="J369" s="124"/>
      <c r="L369" s="293">
        <f t="shared" si="10"/>
        <v>3197.7</v>
      </c>
    </row>
    <row r="370" spans="1:12" s="80" customFormat="1" ht="44.25" customHeight="1">
      <c r="A370" s="78" t="s">
        <v>51</v>
      </c>
      <c r="B370" s="79" t="s">
        <v>473</v>
      </c>
      <c r="C370" s="203" t="s">
        <v>474</v>
      </c>
      <c r="D370" s="196" t="s">
        <v>198</v>
      </c>
      <c r="E370" s="182">
        <v>10129.66</v>
      </c>
      <c r="F370" s="14" t="s">
        <v>115</v>
      </c>
      <c r="G370" s="101" t="s">
        <v>115</v>
      </c>
      <c r="H370" s="171">
        <v>3100</v>
      </c>
      <c r="I370" s="171">
        <v>802.07898605999992</v>
      </c>
      <c r="J370" s="79" t="s">
        <v>541</v>
      </c>
      <c r="K370" s="80">
        <v>2888.1763442399997</v>
      </c>
      <c r="L370" s="293">
        <f t="shared" si="10"/>
        <v>211.82365576000029</v>
      </c>
    </row>
    <row r="371" spans="1:12" s="80" customFormat="1" ht="161.25" customHeight="1">
      <c r="A371" s="78" t="s">
        <v>52</v>
      </c>
      <c r="B371" s="79" t="s">
        <v>475</v>
      </c>
      <c r="C371" s="203" t="s">
        <v>476</v>
      </c>
      <c r="D371" s="196" t="s">
        <v>200</v>
      </c>
      <c r="E371" s="182">
        <v>218.05</v>
      </c>
      <c r="F371" s="14" t="s">
        <v>116</v>
      </c>
      <c r="G371" s="101" t="s">
        <v>116</v>
      </c>
      <c r="H371" s="194">
        <v>97.7</v>
      </c>
      <c r="I371" s="171">
        <v>25.698669751797652</v>
      </c>
      <c r="J371" s="79" t="s">
        <v>542</v>
      </c>
      <c r="K371" s="80">
        <v>97.7</v>
      </c>
      <c r="L371" s="293">
        <f t="shared" si="10"/>
        <v>0</v>
      </c>
    </row>
    <row r="372" spans="1:12" s="17" customFormat="1" ht="27" customHeight="1">
      <c r="A372" s="24">
        <v>1.2</v>
      </c>
      <c r="B372" s="115" t="s">
        <v>55</v>
      </c>
      <c r="C372" s="115"/>
      <c r="D372" s="108"/>
      <c r="E372" s="181"/>
      <c r="F372" s="99"/>
      <c r="G372" s="100"/>
      <c r="H372" s="181"/>
      <c r="I372" s="181"/>
      <c r="J372" s="124"/>
      <c r="L372" s="293">
        <f t="shared" si="10"/>
        <v>0</v>
      </c>
    </row>
    <row r="373" spans="1:12" s="80" customFormat="1" ht="18.75" customHeight="1">
      <c r="A373" s="78" t="s">
        <v>76</v>
      </c>
      <c r="B373" s="79" t="s">
        <v>730</v>
      </c>
      <c r="C373" s="79" t="s">
        <v>731</v>
      </c>
      <c r="D373" s="109" t="s">
        <v>50</v>
      </c>
      <c r="E373" s="182">
        <v>4049.6</v>
      </c>
      <c r="F373" s="14" t="s">
        <v>732</v>
      </c>
      <c r="G373" s="101"/>
      <c r="H373" s="171"/>
      <c r="I373" s="171">
        <v>450</v>
      </c>
      <c r="J373" s="79"/>
      <c r="L373" s="293">
        <f t="shared" si="10"/>
        <v>0</v>
      </c>
    </row>
    <row r="374" spans="1:12" s="80" customFormat="1" ht="18.75" customHeight="1">
      <c r="A374" s="78" t="s">
        <v>77</v>
      </c>
      <c r="B374" s="79" t="s">
        <v>49</v>
      </c>
      <c r="C374" s="79"/>
      <c r="D374" s="109" t="s">
        <v>50</v>
      </c>
      <c r="E374" s="182"/>
      <c r="F374" s="14"/>
      <c r="G374" s="101"/>
      <c r="H374" s="171"/>
      <c r="I374" s="171"/>
      <c r="J374" s="79"/>
      <c r="L374" s="293">
        <f t="shared" si="10"/>
        <v>0</v>
      </c>
    </row>
    <row r="375" spans="1:12" s="80" customFormat="1" ht="18.75" customHeight="1">
      <c r="A375" s="78"/>
      <c r="B375" s="79" t="s">
        <v>78</v>
      </c>
      <c r="C375" s="79"/>
      <c r="D375" s="109" t="s">
        <v>50</v>
      </c>
      <c r="E375" s="182"/>
      <c r="F375" s="14"/>
      <c r="G375" s="101"/>
      <c r="H375" s="171"/>
      <c r="I375" s="171"/>
      <c r="J375" s="79"/>
      <c r="L375" s="293">
        <f t="shared" si="10"/>
        <v>0</v>
      </c>
    </row>
    <row r="376" spans="1:12" s="17" customFormat="1" ht="27" customHeight="1">
      <c r="A376" s="66">
        <v>2</v>
      </c>
      <c r="B376" s="114" t="s">
        <v>72</v>
      </c>
      <c r="C376" s="114"/>
      <c r="D376" s="107"/>
      <c r="E376" s="67">
        <f>SUM(E378:E380)+SUM(E382:E382)</f>
        <v>27006.151000000002</v>
      </c>
      <c r="F376" s="127"/>
      <c r="G376" s="68"/>
      <c r="H376" s="67">
        <f>SUM(H378:H380)+SUM(H382:H382)</f>
        <v>4341.33</v>
      </c>
      <c r="I376" s="67">
        <f>SUM(I378:I380)+SUM(I382:I382)</f>
        <v>0</v>
      </c>
      <c r="J376" s="123"/>
      <c r="K376" s="17">
        <v>3341.3263701758201</v>
      </c>
      <c r="L376" s="293">
        <f t="shared" si="10"/>
        <v>1000.0036298241798</v>
      </c>
    </row>
    <row r="377" spans="1:12" s="17" customFormat="1" ht="27" customHeight="1">
      <c r="A377" s="24">
        <v>2.1</v>
      </c>
      <c r="B377" s="115" t="s">
        <v>59</v>
      </c>
      <c r="C377" s="115"/>
      <c r="D377" s="108"/>
      <c r="E377" s="181"/>
      <c r="F377" s="99"/>
      <c r="G377" s="100"/>
      <c r="H377" s="181"/>
      <c r="I377" s="181"/>
      <c r="J377" s="124"/>
      <c r="L377" s="293">
        <f t="shared" si="10"/>
        <v>0</v>
      </c>
    </row>
    <row r="378" spans="1:12" s="80" customFormat="1" ht="18.75" customHeight="1">
      <c r="A378" s="78" t="s">
        <v>79</v>
      </c>
      <c r="B378" s="79" t="s">
        <v>49</v>
      </c>
      <c r="C378" s="79"/>
      <c r="D378" s="109" t="s">
        <v>50</v>
      </c>
      <c r="E378" s="182"/>
      <c r="F378" s="14"/>
      <c r="G378" s="101"/>
      <c r="H378" s="171"/>
      <c r="I378" s="171"/>
      <c r="J378" s="79"/>
      <c r="L378" s="293">
        <f t="shared" si="10"/>
        <v>0</v>
      </c>
    </row>
    <row r="379" spans="1:12" s="80" customFormat="1" ht="18.75" customHeight="1">
      <c r="A379" s="78" t="s">
        <v>80</v>
      </c>
      <c r="B379" s="79" t="s">
        <v>49</v>
      </c>
      <c r="C379" s="79"/>
      <c r="D379" s="109" t="s">
        <v>50</v>
      </c>
      <c r="E379" s="182"/>
      <c r="F379" s="14"/>
      <c r="G379" s="101"/>
      <c r="H379" s="171"/>
      <c r="I379" s="171"/>
      <c r="J379" s="79"/>
      <c r="L379" s="293">
        <f t="shared" si="10"/>
        <v>0</v>
      </c>
    </row>
    <row r="380" spans="1:12" s="80" customFormat="1" ht="18.75" customHeight="1">
      <c r="A380" s="78"/>
      <c r="B380" s="79" t="s">
        <v>78</v>
      </c>
      <c r="C380" s="79"/>
      <c r="D380" s="109" t="s">
        <v>50</v>
      </c>
      <c r="E380" s="182"/>
      <c r="F380" s="14"/>
      <c r="G380" s="101"/>
      <c r="H380" s="171"/>
      <c r="I380" s="171"/>
      <c r="J380" s="79"/>
      <c r="L380" s="293">
        <f t="shared" si="10"/>
        <v>0</v>
      </c>
    </row>
    <row r="381" spans="1:12" s="17" customFormat="1" ht="27" customHeight="1">
      <c r="A381" s="24">
        <v>2.2000000000000002</v>
      </c>
      <c r="B381" s="115" t="s">
        <v>60</v>
      </c>
      <c r="C381" s="115"/>
      <c r="D381" s="108"/>
      <c r="E381" s="181">
        <f>SUM(E382)</f>
        <v>27006.151000000002</v>
      </c>
      <c r="F381" s="99"/>
      <c r="G381" s="100"/>
      <c r="H381" s="181">
        <f>SUM(H382)</f>
        <v>4341.33</v>
      </c>
      <c r="I381" s="181">
        <f>SUM(I382)</f>
        <v>0</v>
      </c>
      <c r="J381" s="124"/>
      <c r="L381" s="293">
        <f t="shared" si="10"/>
        <v>4341.33</v>
      </c>
    </row>
    <row r="382" spans="1:12" s="80" customFormat="1" ht="78.75" customHeight="1">
      <c r="A382" s="78" t="s">
        <v>81</v>
      </c>
      <c r="B382" s="79" t="s">
        <v>117</v>
      </c>
      <c r="C382" s="203" t="s">
        <v>477</v>
      </c>
      <c r="D382" s="196" t="s">
        <v>199</v>
      </c>
      <c r="E382" s="182">
        <v>27006.151000000002</v>
      </c>
      <c r="F382" s="14" t="s">
        <v>397</v>
      </c>
      <c r="G382" s="101" t="s">
        <v>119</v>
      </c>
      <c r="H382" s="223">
        <v>4341.33</v>
      </c>
      <c r="I382" s="223">
        <v>0</v>
      </c>
      <c r="J382" s="79" t="s">
        <v>439</v>
      </c>
      <c r="K382" s="80">
        <v>3341.3263701758201</v>
      </c>
      <c r="L382" s="293">
        <f t="shared" si="10"/>
        <v>1000.0036298241798</v>
      </c>
    </row>
    <row r="383" spans="1:12" s="17" customFormat="1" ht="27" customHeight="1">
      <c r="A383" s="66">
        <v>3</v>
      </c>
      <c r="B383" s="114" t="s">
        <v>71</v>
      </c>
      <c r="C383" s="114"/>
      <c r="D383" s="107"/>
      <c r="E383" s="67">
        <f>SUM(E385:E387)+SUM(E389:E391)</f>
        <v>0</v>
      </c>
      <c r="F383" s="127"/>
      <c r="G383" s="68"/>
      <c r="H383" s="67">
        <f>SUM(H385:H387)+SUM(H389:H391)</f>
        <v>0</v>
      </c>
      <c r="I383" s="67"/>
      <c r="J383" s="123"/>
      <c r="K383" s="17">
        <v>0</v>
      </c>
      <c r="L383" s="293">
        <f t="shared" si="10"/>
        <v>0</v>
      </c>
    </row>
    <row r="384" spans="1:12" s="17" customFormat="1" ht="27" customHeight="1">
      <c r="A384" s="24">
        <v>3.1</v>
      </c>
      <c r="B384" s="115" t="s">
        <v>56</v>
      </c>
      <c r="C384" s="115"/>
      <c r="D384" s="108"/>
      <c r="E384" s="181"/>
      <c r="F384" s="99"/>
      <c r="G384" s="100"/>
      <c r="H384" s="181"/>
      <c r="I384" s="181"/>
      <c r="J384" s="124"/>
      <c r="L384" s="293">
        <f t="shared" si="10"/>
        <v>0</v>
      </c>
    </row>
    <row r="385" spans="1:12" s="80" customFormat="1" ht="18.75" customHeight="1">
      <c r="A385" s="78" t="s">
        <v>83</v>
      </c>
      <c r="B385" s="79" t="s">
        <v>49</v>
      </c>
      <c r="C385" s="79"/>
      <c r="D385" s="109" t="s">
        <v>50</v>
      </c>
      <c r="E385" s="182"/>
      <c r="F385" s="14"/>
      <c r="G385" s="101"/>
      <c r="H385" s="171"/>
      <c r="I385" s="171"/>
      <c r="J385" s="79"/>
      <c r="L385" s="293">
        <f t="shared" si="10"/>
        <v>0</v>
      </c>
    </row>
    <row r="386" spans="1:12" s="80" customFormat="1" ht="18.75" customHeight="1">
      <c r="A386" s="78" t="s">
        <v>84</v>
      </c>
      <c r="B386" s="79" t="s">
        <v>49</v>
      </c>
      <c r="C386" s="79"/>
      <c r="D386" s="109" t="s">
        <v>50</v>
      </c>
      <c r="E386" s="182"/>
      <c r="F386" s="14"/>
      <c r="G386" s="101"/>
      <c r="H386" s="171"/>
      <c r="I386" s="171"/>
      <c r="J386" s="79"/>
      <c r="L386" s="293">
        <f t="shared" si="10"/>
        <v>0</v>
      </c>
    </row>
    <row r="387" spans="1:12" s="80" customFormat="1" ht="18.75" customHeight="1">
      <c r="A387" s="78"/>
      <c r="B387" s="79" t="s">
        <v>78</v>
      </c>
      <c r="C387" s="79"/>
      <c r="D387" s="109" t="s">
        <v>50</v>
      </c>
      <c r="E387" s="182"/>
      <c r="F387" s="14"/>
      <c r="G387" s="101"/>
      <c r="H387" s="171"/>
      <c r="I387" s="171"/>
      <c r="J387" s="79"/>
      <c r="L387" s="293">
        <f t="shared" si="10"/>
        <v>0</v>
      </c>
    </row>
    <row r="388" spans="1:12" s="17" customFormat="1" ht="27" customHeight="1">
      <c r="A388" s="24">
        <v>3.2</v>
      </c>
      <c r="B388" s="115" t="s">
        <v>57</v>
      </c>
      <c r="C388" s="115"/>
      <c r="D388" s="108"/>
      <c r="E388" s="181"/>
      <c r="F388" s="99"/>
      <c r="G388" s="100"/>
      <c r="H388" s="181"/>
      <c r="I388" s="181"/>
      <c r="J388" s="124"/>
      <c r="L388" s="293">
        <f t="shared" si="10"/>
        <v>0</v>
      </c>
    </row>
    <row r="389" spans="1:12" s="80" customFormat="1" ht="18.75" customHeight="1">
      <c r="A389" s="78" t="s">
        <v>85</v>
      </c>
      <c r="B389" s="79" t="s">
        <v>49</v>
      </c>
      <c r="C389" s="79"/>
      <c r="D389" s="109" t="s">
        <v>50</v>
      </c>
      <c r="E389" s="182"/>
      <c r="F389" s="14"/>
      <c r="G389" s="101"/>
      <c r="H389" s="171"/>
      <c r="I389" s="171"/>
      <c r="J389" s="79"/>
      <c r="L389" s="293">
        <f t="shared" si="10"/>
        <v>0</v>
      </c>
    </row>
    <row r="390" spans="1:12" s="80" customFormat="1" ht="18.75" customHeight="1">
      <c r="A390" s="78" t="s">
        <v>86</v>
      </c>
      <c r="B390" s="79" t="s">
        <v>49</v>
      </c>
      <c r="C390" s="79"/>
      <c r="D390" s="109" t="s">
        <v>50</v>
      </c>
      <c r="E390" s="182"/>
      <c r="F390" s="14"/>
      <c r="G390" s="101"/>
      <c r="H390" s="171"/>
      <c r="I390" s="171"/>
      <c r="J390" s="79"/>
      <c r="L390" s="293">
        <f t="shared" si="10"/>
        <v>0</v>
      </c>
    </row>
    <row r="391" spans="1:12" s="80" customFormat="1" ht="18.75" customHeight="1">
      <c r="A391" s="78"/>
      <c r="B391" s="79" t="s">
        <v>78</v>
      </c>
      <c r="C391" s="79"/>
      <c r="D391" s="109" t="s">
        <v>50</v>
      </c>
      <c r="E391" s="182"/>
      <c r="F391" s="14"/>
      <c r="G391" s="101"/>
      <c r="H391" s="171"/>
      <c r="I391" s="171"/>
      <c r="J391" s="79"/>
      <c r="L391" s="293">
        <f t="shared" si="10"/>
        <v>0</v>
      </c>
    </row>
    <row r="392" spans="1:12" s="17" customFormat="1" ht="27" customHeight="1">
      <c r="A392" s="66">
        <v>4</v>
      </c>
      <c r="B392" s="114" t="s">
        <v>61</v>
      </c>
      <c r="C392" s="114"/>
      <c r="D392" s="107"/>
      <c r="E392" s="67">
        <f>SUM(E394:E396)+SUM(E398:E400)</f>
        <v>0</v>
      </c>
      <c r="F392" s="127"/>
      <c r="G392" s="68"/>
      <c r="H392" s="67">
        <f>SUM(H394:H396)+SUM(H398:H400)</f>
        <v>0</v>
      </c>
      <c r="I392" s="67"/>
      <c r="J392" s="123"/>
      <c r="K392" s="17">
        <v>0</v>
      </c>
      <c r="L392" s="293">
        <f t="shared" si="10"/>
        <v>0</v>
      </c>
    </row>
    <row r="393" spans="1:12" s="17" customFormat="1" ht="27" customHeight="1">
      <c r="A393" s="24">
        <v>4.0999999999999996</v>
      </c>
      <c r="B393" s="115" t="s">
        <v>62</v>
      </c>
      <c r="C393" s="115"/>
      <c r="D393" s="108"/>
      <c r="E393" s="181"/>
      <c r="F393" s="99"/>
      <c r="G393" s="100"/>
      <c r="H393" s="181"/>
      <c r="I393" s="181"/>
      <c r="J393" s="124"/>
      <c r="L393" s="293">
        <f t="shared" si="10"/>
        <v>0</v>
      </c>
    </row>
    <row r="394" spans="1:12" s="80" customFormat="1" ht="18.75" customHeight="1">
      <c r="A394" s="78" t="s">
        <v>87</v>
      </c>
      <c r="B394" s="79" t="s">
        <v>49</v>
      </c>
      <c r="C394" s="79"/>
      <c r="D394" s="109" t="s">
        <v>50</v>
      </c>
      <c r="E394" s="182"/>
      <c r="F394" s="14"/>
      <c r="G394" s="101"/>
      <c r="H394" s="171"/>
      <c r="I394" s="171"/>
      <c r="J394" s="79"/>
      <c r="L394" s="293">
        <f t="shared" si="10"/>
        <v>0</v>
      </c>
    </row>
    <row r="395" spans="1:12" s="80" customFormat="1" ht="18.75" customHeight="1">
      <c r="A395" s="78" t="s">
        <v>88</v>
      </c>
      <c r="B395" s="79" t="s">
        <v>49</v>
      </c>
      <c r="C395" s="79"/>
      <c r="D395" s="109" t="s">
        <v>50</v>
      </c>
      <c r="E395" s="182"/>
      <c r="F395" s="14"/>
      <c r="G395" s="101"/>
      <c r="H395" s="171"/>
      <c r="I395" s="171"/>
      <c r="J395" s="79"/>
      <c r="L395" s="293">
        <f t="shared" si="10"/>
        <v>0</v>
      </c>
    </row>
    <row r="396" spans="1:12" s="80" customFormat="1" ht="18.75" customHeight="1">
      <c r="A396" s="78"/>
      <c r="B396" s="79" t="s">
        <v>78</v>
      </c>
      <c r="C396" s="79"/>
      <c r="D396" s="109" t="s">
        <v>50</v>
      </c>
      <c r="E396" s="182"/>
      <c r="F396" s="14"/>
      <c r="G396" s="101"/>
      <c r="H396" s="171"/>
      <c r="I396" s="171"/>
      <c r="J396" s="79"/>
      <c r="L396" s="293">
        <f t="shared" si="10"/>
        <v>0</v>
      </c>
    </row>
    <row r="397" spans="1:12" s="17" customFormat="1" ht="27" customHeight="1">
      <c r="A397" s="24">
        <v>4.2</v>
      </c>
      <c r="B397" s="115" t="s">
        <v>63</v>
      </c>
      <c r="C397" s="115"/>
      <c r="D397" s="108"/>
      <c r="E397" s="181"/>
      <c r="F397" s="99"/>
      <c r="G397" s="100"/>
      <c r="H397" s="181"/>
      <c r="I397" s="181"/>
      <c r="J397" s="124"/>
      <c r="L397" s="293">
        <f t="shared" ref="L397:L428" si="11">H397-K397</f>
        <v>0</v>
      </c>
    </row>
    <row r="398" spans="1:12" s="80" customFormat="1" ht="18.75" customHeight="1">
      <c r="A398" s="78" t="s">
        <v>89</v>
      </c>
      <c r="B398" s="79" t="s">
        <v>49</v>
      </c>
      <c r="C398" s="79"/>
      <c r="D398" s="109" t="s">
        <v>50</v>
      </c>
      <c r="E398" s="182"/>
      <c r="F398" s="14"/>
      <c r="G398" s="101"/>
      <c r="H398" s="171"/>
      <c r="I398" s="171"/>
      <c r="J398" s="79"/>
      <c r="L398" s="293">
        <f t="shared" si="11"/>
        <v>0</v>
      </c>
    </row>
    <row r="399" spans="1:12" s="80" customFormat="1" ht="18.75" customHeight="1">
      <c r="A399" s="78" t="s">
        <v>90</v>
      </c>
      <c r="B399" s="79" t="s">
        <v>49</v>
      </c>
      <c r="C399" s="79"/>
      <c r="D399" s="109" t="s">
        <v>50</v>
      </c>
      <c r="E399" s="182"/>
      <c r="F399" s="14"/>
      <c r="G399" s="101"/>
      <c r="H399" s="171"/>
      <c r="I399" s="171"/>
      <c r="J399" s="79"/>
      <c r="L399" s="293">
        <f t="shared" si="11"/>
        <v>0</v>
      </c>
    </row>
    <row r="400" spans="1:12" s="80" customFormat="1" ht="18.75" customHeight="1">
      <c r="A400" s="78"/>
      <c r="B400" s="79" t="s">
        <v>78</v>
      </c>
      <c r="C400" s="79"/>
      <c r="D400" s="109" t="s">
        <v>50</v>
      </c>
      <c r="E400" s="182"/>
      <c r="F400" s="14"/>
      <c r="G400" s="101"/>
      <c r="H400" s="171"/>
      <c r="I400" s="171"/>
      <c r="J400" s="79"/>
      <c r="L400" s="293">
        <f t="shared" si="11"/>
        <v>0</v>
      </c>
    </row>
    <row r="401" spans="1:12" s="17" customFormat="1" ht="27" customHeight="1">
      <c r="A401" s="66">
        <v>5</v>
      </c>
      <c r="B401" s="114" t="s">
        <v>64</v>
      </c>
      <c r="C401" s="114"/>
      <c r="D401" s="107"/>
      <c r="E401" s="67">
        <f>SUM(E403:E405)+SUM(E407:E409)</f>
        <v>0</v>
      </c>
      <c r="F401" s="127"/>
      <c r="G401" s="68"/>
      <c r="H401" s="67">
        <f>SUM(H403:H405)+SUM(H407:H409)</f>
        <v>0</v>
      </c>
      <c r="I401" s="67"/>
      <c r="J401" s="123"/>
      <c r="K401" s="17">
        <v>0</v>
      </c>
      <c r="L401" s="293">
        <f t="shared" si="11"/>
        <v>0</v>
      </c>
    </row>
    <row r="402" spans="1:12" s="17" customFormat="1" ht="27" customHeight="1">
      <c r="A402" s="24">
        <v>5.0999999999999996</v>
      </c>
      <c r="B402" s="115" t="s">
        <v>65</v>
      </c>
      <c r="C402" s="115"/>
      <c r="D402" s="108"/>
      <c r="E402" s="181"/>
      <c r="F402" s="99"/>
      <c r="G402" s="100"/>
      <c r="H402" s="181"/>
      <c r="I402" s="181"/>
      <c r="J402" s="124"/>
      <c r="L402" s="293">
        <f t="shared" si="11"/>
        <v>0</v>
      </c>
    </row>
    <row r="403" spans="1:12" s="80" customFormat="1" ht="18.75" customHeight="1">
      <c r="A403" s="78" t="s">
        <v>91</v>
      </c>
      <c r="B403" s="79" t="s">
        <v>49</v>
      </c>
      <c r="C403" s="79"/>
      <c r="D403" s="109" t="s">
        <v>50</v>
      </c>
      <c r="E403" s="182"/>
      <c r="F403" s="14"/>
      <c r="G403" s="101"/>
      <c r="H403" s="171"/>
      <c r="I403" s="171"/>
      <c r="J403" s="79"/>
      <c r="L403" s="293">
        <f t="shared" si="11"/>
        <v>0</v>
      </c>
    </row>
    <row r="404" spans="1:12" s="80" customFormat="1" ht="18.75" customHeight="1">
      <c r="A404" s="78" t="s">
        <v>92</v>
      </c>
      <c r="B404" s="79" t="s">
        <v>49</v>
      </c>
      <c r="C404" s="79"/>
      <c r="D404" s="109" t="s">
        <v>50</v>
      </c>
      <c r="E404" s="182"/>
      <c r="F404" s="14"/>
      <c r="G404" s="101"/>
      <c r="H404" s="171"/>
      <c r="I404" s="171"/>
      <c r="J404" s="79"/>
      <c r="L404" s="293">
        <f t="shared" si="11"/>
        <v>0</v>
      </c>
    </row>
    <row r="405" spans="1:12" s="80" customFormat="1" ht="18.75" customHeight="1">
      <c r="A405" s="78"/>
      <c r="B405" s="79" t="s">
        <v>78</v>
      </c>
      <c r="C405" s="79"/>
      <c r="D405" s="109" t="s">
        <v>50</v>
      </c>
      <c r="E405" s="182"/>
      <c r="F405" s="14"/>
      <c r="G405" s="101"/>
      <c r="H405" s="171"/>
      <c r="I405" s="171"/>
      <c r="J405" s="79"/>
      <c r="L405" s="293">
        <f t="shared" si="11"/>
        <v>0</v>
      </c>
    </row>
    <row r="406" spans="1:12" s="17" customFormat="1" ht="27" customHeight="1">
      <c r="A406" s="24">
        <v>5.2</v>
      </c>
      <c r="B406" s="115" t="s">
        <v>66</v>
      </c>
      <c r="C406" s="115"/>
      <c r="D406" s="108"/>
      <c r="E406" s="181"/>
      <c r="F406" s="99"/>
      <c r="G406" s="100"/>
      <c r="H406" s="181"/>
      <c r="I406" s="181"/>
      <c r="J406" s="124"/>
      <c r="L406" s="293">
        <f t="shared" si="11"/>
        <v>0</v>
      </c>
    </row>
    <row r="407" spans="1:12" s="80" customFormat="1" ht="18.75" customHeight="1">
      <c r="A407" s="78" t="s">
        <v>93</v>
      </c>
      <c r="B407" s="79" t="s">
        <v>49</v>
      </c>
      <c r="C407" s="79"/>
      <c r="D407" s="109" t="s">
        <v>50</v>
      </c>
      <c r="E407" s="182"/>
      <c r="F407" s="14"/>
      <c r="G407" s="101"/>
      <c r="H407" s="171"/>
      <c r="I407" s="171"/>
      <c r="J407" s="79"/>
      <c r="L407" s="293">
        <f t="shared" si="11"/>
        <v>0</v>
      </c>
    </row>
    <row r="408" spans="1:12" s="80" customFormat="1" ht="18.75" customHeight="1">
      <c r="A408" s="78" t="s">
        <v>94</v>
      </c>
      <c r="B408" s="79" t="s">
        <v>49</v>
      </c>
      <c r="C408" s="79"/>
      <c r="D408" s="109" t="s">
        <v>50</v>
      </c>
      <c r="E408" s="182"/>
      <c r="F408" s="14"/>
      <c r="G408" s="101"/>
      <c r="H408" s="171"/>
      <c r="I408" s="171"/>
      <c r="J408" s="79"/>
      <c r="L408" s="293">
        <f t="shared" si="11"/>
        <v>0</v>
      </c>
    </row>
    <row r="409" spans="1:12" s="80" customFormat="1" ht="18.75" customHeight="1">
      <c r="A409" s="78"/>
      <c r="B409" s="79" t="s">
        <v>78</v>
      </c>
      <c r="C409" s="79"/>
      <c r="D409" s="109" t="s">
        <v>50</v>
      </c>
      <c r="E409" s="182"/>
      <c r="F409" s="14"/>
      <c r="G409" s="101"/>
      <c r="H409" s="171"/>
      <c r="I409" s="171"/>
      <c r="J409" s="79"/>
      <c r="L409" s="293">
        <f t="shared" si="11"/>
        <v>0</v>
      </c>
    </row>
    <row r="410" spans="1:12" s="57" customFormat="1" ht="27" customHeight="1">
      <c r="A410" s="69" t="s">
        <v>67</v>
      </c>
      <c r="B410" s="77" t="s">
        <v>68</v>
      </c>
      <c r="C410" s="77"/>
      <c r="D410" s="105"/>
      <c r="E410" s="71">
        <f>E411+E420+E429+E438+E447</f>
        <v>0</v>
      </c>
      <c r="F410" s="126"/>
      <c r="G410" s="72"/>
      <c r="H410" s="71">
        <f>H411+H420+H429+H438+H447</f>
        <v>0</v>
      </c>
      <c r="I410" s="71"/>
      <c r="J410" s="77"/>
      <c r="K410" s="57">
        <v>0</v>
      </c>
      <c r="L410" s="293">
        <f t="shared" si="11"/>
        <v>0</v>
      </c>
    </row>
    <row r="411" spans="1:12" s="17" customFormat="1" ht="27" customHeight="1">
      <c r="A411" s="66">
        <v>1</v>
      </c>
      <c r="B411" s="114" t="s">
        <v>69</v>
      </c>
      <c r="C411" s="114"/>
      <c r="D411" s="107"/>
      <c r="E411" s="67">
        <f>SUM(E413:E415)+SUM(E417:E419)</f>
        <v>0</v>
      </c>
      <c r="F411" s="127"/>
      <c r="G411" s="68"/>
      <c r="H411" s="67">
        <f>SUM(H413:H415)+SUM(H417:H419)</f>
        <v>0</v>
      </c>
      <c r="I411" s="67"/>
      <c r="J411" s="123"/>
      <c r="K411" s="17">
        <v>0</v>
      </c>
      <c r="L411" s="293">
        <f t="shared" si="11"/>
        <v>0</v>
      </c>
    </row>
    <row r="412" spans="1:12" s="17" customFormat="1" ht="27" customHeight="1">
      <c r="A412" s="24">
        <v>1.1000000000000001</v>
      </c>
      <c r="B412" s="115" t="s">
        <v>54</v>
      </c>
      <c r="C412" s="115"/>
      <c r="D412" s="108"/>
      <c r="E412" s="181"/>
      <c r="F412" s="99"/>
      <c r="G412" s="100"/>
      <c r="H412" s="181"/>
      <c r="I412" s="181"/>
      <c r="J412" s="124"/>
      <c r="L412" s="293">
        <f t="shared" si="11"/>
        <v>0</v>
      </c>
    </row>
    <row r="413" spans="1:12" s="80" customFormat="1" ht="18.75" customHeight="1">
      <c r="A413" s="78" t="s">
        <v>95</v>
      </c>
      <c r="B413" s="79" t="s">
        <v>49</v>
      </c>
      <c r="C413" s="79"/>
      <c r="D413" s="109" t="s">
        <v>50</v>
      </c>
      <c r="E413" s="182"/>
      <c r="F413" s="14"/>
      <c r="G413" s="101"/>
      <c r="H413" s="171"/>
      <c r="I413" s="171"/>
      <c r="J413" s="79"/>
      <c r="L413" s="293">
        <f t="shared" si="11"/>
        <v>0</v>
      </c>
    </row>
    <row r="414" spans="1:12" s="80" customFormat="1" ht="18.75" customHeight="1">
      <c r="A414" s="78" t="s">
        <v>96</v>
      </c>
      <c r="B414" s="79" t="s">
        <v>49</v>
      </c>
      <c r="C414" s="79"/>
      <c r="D414" s="109" t="s">
        <v>50</v>
      </c>
      <c r="E414" s="182"/>
      <c r="F414" s="14"/>
      <c r="G414" s="101"/>
      <c r="H414" s="171"/>
      <c r="I414" s="171"/>
      <c r="J414" s="79"/>
      <c r="L414" s="293">
        <f t="shared" si="11"/>
        <v>0</v>
      </c>
    </row>
    <row r="415" spans="1:12" s="80" customFormat="1" ht="18.75" customHeight="1">
      <c r="A415" s="78"/>
      <c r="B415" s="79" t="s">
        <v>78</v>
      </c>
      <c r="C415" s="79"/>
      <c r="D415" s="109" t="s">
        <v>50</v>
      </c>
      <c r="E415" s="182"/>
      <c r="F415" s="14"/>
      <c r="G415" s="101"/>
      <c r="H415" s="171"/>
      <c r="I415" s="171"/>
      <c r="J415" s="79"/>
      <c r="L415" s="293">
        <f t="shared" si="11"/>
        <v>0</v>
      </c>
    </row>
    <row r="416" spans="1:12" s="17" customFormat="1" ht="27" customHeight="1">
      <c r="A416" s="24">
        <v>1.2</v>
      </c>
      <c r="B416" s="115" t="s">
        <v>55</v>
      </c>
      <c r="C416" s="115"/>
      <c r="D416" s="108"/>
      <c r="E416" s="181"/>
      <c r="F416" s="99"/>
      <c r="G416" s="100"/>
      <c r="H416" s="181"/>
      <c r="I416" s="181"/>
      <c r="J416" s="124"/>
      <c r="L416" s="293">
        <f t="shared" si="11"/>
        <v>0</v>
      </c>
    </row>
    <row r="417" spans="1:12" s="80" customFormat="1" ht="18.75" customHeight="1">
      <c r="A417" s="78" t="s">
        <v>76</v>
      </c>
      <c r="B417" s="79" t="s">
        <v>49</v>
      </c>
      <c r="C417" s="79"/>
      <c r="D417" s="109" t="s">
        <v>50</v>
      </c>
      <c r="E417" s="182"/>
      <c r="F417" s="14"/>
      <c r="G417" s="101"/>
      <c r="H417" s="171"/>
      <c r="I417" s="171"/>
      <c r="J417" s="79"/>
      <c r="L417" s="293">
        <f t="shared" si="11"/>
        <v>0</v>
      </c>
    </row>
    <row r="418" spans="1:12" s="80" customFormat="1" ht="18.75" customHeight="1">
      <c r="A418" s="78" t="s">
        <v>77</v>
      </c>
      <c r="B418" s="79" t="s">
        <v>49</v>
      </c>
      <c r="C418" s="79"/>
      <c r="D418" s="109" t="s">
        <v>50</v>
      </c>
      <c r="E418" s="182"/>
      <c r="F418" s="14"/>
      <c r="G418" s="101"/>
      <c r="H418" s="171"/>
      <c r="I418" s="171"/>
      <c r="J418" s="79"/>
      <c r="L418" s="293">
        <f t="shared" si="11"/>
        <v>0</v>
      </c>
    </row>
    <row r="419" spans="1:12" s="80" customFormat="1" ht="18.75" customHeight="1">
      <c r="A419" s="78"/>
      <c r="B419" s="79" t="s">
        <v>78</v>
      </c>
      <c r="C419" s="79"/>
      <c r="D419" s="109" t="s">
        <v>50</v>
      </c>
      <c r="E419" s="182"/>
      <c r="F419" s="14"/>
      <c r="G419" s="101"/>
      <c r="H419" s="171"/>
      <c r="I419" s="171"/>
      <c r="J419" s="79"/>
      <c r="L419" s="293">
        <f t="shared" si="11"/>
        <v>0</v>
      </c>
    </row>
    <row r="420" spans="1:12" s="17" customFormat="1" ht="27" customHeight="1">
      <c r="A420" s="66">
        <v>2</v>
      </c>
      <c r="B420" s="114" t="s">
        <v>70</v>
      </c>
      <c r="C420" s="114"/>
      <c r="D420" s="107"/>
      <c r="E420" s="67">
        <f>SUM(E422:E424)+SUM(E426:E428)</f>
        <v>0</v>
      </c>
      <c r="F420" s="127"/>
      <c r="G420" s="68"/>
      <c r="H420" s="67">
        <f>SUM(H422:H424)+SUM(H426:H428)</f>
        <v>0</v>
      </c>
      <c r="I420" s="67"/>
      <c r="J420" s="123"/>
      <c r="K420" s="17">
        <v>0</v>
      </c>
      <c r="L420" s="293">
        <f t="shared" si="11"/>
        <v>0</v>
      </c>
    </row>
    <row r="421" spans="1:12" s="17" customFormat="1" ht="27" customHeight="1">
      <c r="A421" s="24">
        <v>2.1</v>
      </c>
      <c r="B421" s="115" t="s">
        <v>56</v>
      </c>
      <c r="C421" s="115"/>
      <c r="D421" s="108"/>
      <c r="E421" s="181"/>
      <c r="F421" s="99"/>
      <c r="G421" s="100"/>
      <c r="H421" s="181"/>
      <c r="I421" s="181"/>
      <c r="J421" s="124"/>
      <c r="L421" s="293">
        <f t="shared" si="11"/>
        <v>0</v>
      </c>
    </row>
    <row r="422" spans="1:12" s="80" customFormat="1" ht="18.75" customHeight="1">
      <c r="A422" s="78" t="s">
        <v>79</v>
      </c>
      <c r="B422" s="79" t="s">
        <v>49</v>
      </c>
      <c r="C422" s="79"/>
      <c r="D422" s="109" t="s">
        <v>50</v>
      </c>
      <c r="E422" s="182"/>
      <c r="F422" s="14"/>
      <c r="G422" s="101"/>
      <c r="H422" s="171"/>
      <c r="I422" s="171"/>
      <c r="J422" s="79"/>
      <c r="L422" s="293">
        <f t="shared" si="11"/>
        <v>0</v>
      </c>
    </row>
    <row r="423" spans="1:12" s="80" customFormat="1" ht="18.75" customHeight="1">
      <c r="A423" s="78" t="s">
        <v>80</v>
      </c>
      <c r="B423" s="79" t="s">
        <v>49</v>
      </c>
      <c r="C423" s="79"/>
      <c r="D423" s="109" t="s">
        <v>50</v>
      </c>
      <c r="E423" s="182"/>
      <c r="F423" s="14"/>
      <c r="G423" s="101"/>
      <c r="H423" s="171"/>
      <c r="I423" s="171"/>
      <c r="J423" s="79"/>
      <c r="L423" s="293">
        <f t="shared" si="11"/>
        <v>0</v>
      </c>
    </row>
    <row r="424" spans="1:12" s="80" customFormat="1" ht="18.75" customHeight="1">
      <c r="A424" s="78"/>
      <c r="B424" s="79" t="s">
        <v>78</v>
      </c>
      <c r="C424" s="79"/>
      <c r="D424" s="109" t="s">
        <v>50</v>
      </c>
      <c r="E424" s="182"/>
      <c r="F424" s="14"/>
      <c r="G424" s="101"/>
      <c r="H424" s="171"/>
      <c r="I424" s="171"/>
      <c r="J424" s="79"/>
      <c r="L424" s="293">
        <f t="shared" si="11"/>
        <v>0</v>
      </c>
    </row>
    <row r="425" spans="1:12" s="17" customFormat="1" ht="27" customHeight="1">
      <c r="A425" s="24">
        <v>2.2000000000000002</v>
      </c>
      <c r="B425" s="115" t="s">
        <v>57</v>
      </c>
      <c r="C425" s="115"/>
      <c r="D425" s="108"/>
      <c r="E425" s="181"/>
      <c r="F425" s="99"/>
      <c r="G425" s="100"/>
      <c r="H425" s="181"/>
      <c r="I425" s="181"/>
      <c r="J425" s="124"/>
      <c r="L425" s="293">
        <f t="shared" si="11"/>
        <v>0</v>
      </c>
    </row>
    <row r="426" spans="1:12" s="80" customFormat="1" ht="18.75" customHeight="1">
      <c r="A426" s="78" t="s">
        <v>81</v>
      </c>
      <c r="B426" s="79" t="s">
        <v>49</v>
      </c>
      <c r="C426" s="79"/>
      <c r="D426" s="109" t="s">
        <v>50</v>
      </c>
      <c r="E426" s="182"/>
      <c r="F426" s="14"/>
      <c r="G426" s="101"/>
      <c r="H426" s="171"/>
      <c r="I426" s="171"/>
      <c r="J426" s="79"/>
      <c r="L426" s="293">
        <f t="shared" si="11"/>
        <v>0</v>
      </c>
    </row>
    <row r="427" spans="1:12" s="80" customFormat="1" ht="18.75" customHeight="1">
      <c r="A427" s="78" t="s">
        <v>82</v>
      </c>
      <c r="B427" s="79" t="s">
        <v>49</v>
      </c>
      <c r="C427" s="79"/>
      <c r="D427" s="109" t="s">
        <v>50</v>
      </c>
      <c r="E427" s="182"/>
      <c r="F427" s="14"/>
      <c r="G427" s="101"/>
      <c r="H427" s="171"/>
      <c r="I427" s="171"/>
      <c r="J427" s="79"/>
      <c r="L427" s="293">
        <f t="shared" si="11"/>
        <v>0</v>
      </c>
    </row>
    <row r="428" spans="1:12" s="80" customFormat="1" ht="18.75" customHeight="1">
      <c r="A428" s="78"/>
      <c r="B428" s="79" t="s">
        <v>78</v>
      </c>
      <c r="C428" s="79"/>
      <c r="D428" s="109" t="s">
        <v>50</v>
      </c>
      <c r="E428" s="182"/>
      <c r="F428" s="14"/>
      <c r="G428" s="101"/>
      <c r="H428" s="171"/>
      <c r="I428" s="171"/>
      <c r="J428" s="79"/>
      <c r="L428" s="293">
        <f t="shared" si="11"/>
        <v>0</v>
      </c>
    </row>
    <row r="429" spans="1:12" s="17" customFormat="1" ht="27" customHeight="1">
      <c r="A429" s="66">
        <v>3</v>
      </c>
      <c r="B429" s="114" t="s">
        <v>58</v>
      </c>
      <c r="C429" s="114"/>
      <c r="D429" s="107"/>
      <c r="E429" s="67">
        <f>SUM(E431:E433)+SUM(E435:E437)</f>
        <v>0</v>
      </c>
      <c r="F429" s="127"/>
      <c r="G429" s="68"/>
      <c r="H429" s="67">
        <f>SUM(H431:H433)+SUM(H435:H437)</f>
        <v>0</v>
      </c>
      <c r="I429" s="67"/>
      <c r="J429" s="123"/>
      <c r="K429" s="17">
        <v>0</v>
      </c>
      <c r="L429" s="293">
        <f t="shared" ref="L429:L447" si="12">H429-K429</f>
        <v>0</v>
      </c>
    </row>
    <row r="430" spans="1:12" s="17" customFormat="1" ht="27" customHeight="1">
      <c r="A430" s="24">
        <v>3.1</v>
      </c>
      <c r="B430" s="115" t="s">
        <v>59</v>
      </c>
      <c r="C430" s="115"/>
      <c r="D430" s="108"/>
      <c r="E430" s="181"/>
      <c r="F430" s="99"/>
      <c r="G430" s="100"/>
      <c r="H430" s="181"/>
      <c r="I430" s="181"/>
      <c r="J430" s="124"/>
      <c r="L430" s="293">
        <f t="shared" si="12"/>
        <v>0</v>
      </c>
    </row>
    <row r="431" spans="1:12" s="80" customFormat="1" ht="18.75" customHeight="1">
      <c r="A431" s="78" t="s">
        <v>83</v>
      </c>
      <c r="B431" s="79" t="s">
        <v>49</v>
      </c>
      <c r="C431" s="79"/>
      <c r="D431" s="109" t="s">
        <v>50</v>
      </c>
      <c r="E431" s="182"/>
      <c r="F431" s="14"/>
      <c r="G431" s="101"/>
      <c r="H431" s="171"/>
      <c r="I431" s="171"/>
      <c r="J431" s="79"/>
      <c r="L431" s="293">
        <f t="shared" si="12"/>
        <v>0</v>
      </c>
    </row>
    <row r="432" spans="1:12" s="80" customFormat="1" ht="18.75" customHeight="1">
      <c r="A432" s="78" t="s">
        <v>84</v>
      </c>
      <c r="B432" s="79" t="s">
        <v>49</v>
      </c>
      <c r="C432" s="79"/>
      <c r="D432" s="109" t="s">
        <v>50</v>
      </c>
      <c r="E432" s="182"/>
      <c r="F432" s="14"/>
      <c r="G432" s="101"/>
      <c r="H432" s="171"/>
      <c r="I432" s="171"/>
      <c r="J432" s="79"/>
      <c r="L432" s="293">
        <f t="shared" si="12"/>
        <v>0</v>
      </c>
    </row>
    <row r="433" spans="1:12" s="80" customFormat="1" ht="18.75" customHeight="1">
      <c r="A433" s="78"/>
      <c r="B433" s="79" t="s">
        <v>78</v>
      </c>
      <c r="C433" s="79"/>
      <c r="D433" s="109" t="s">
        <v>50</v>
      </c>
      <c r="E433" s="182"/>
      <c r="F433" s="14"/>
      <c r="G433" s="101"/>
      <c r="H433" s="171"/>
      <c r="I433" s="171"/>
      <c r="J433" s="79"/>
      <c r="L433" s="293">
        <f t="shared" si="12"/>
        <v>0</v>
      </c>
    </row>
    <row r="434" spans="1:12" s="17" customFormat="1" ht="27" customHeight="1">
      <c r="A434" s="24">
        <v>3.2</v>
      </c>
      <c r="B434" s="115" t="s">
        <v>60</v>
      </c>
      <c r="C434" s="115"/>
      <c r="D434" s="108"/>
      <c r="E434" s="181"/>
      <c r="F434" s="99"/>
      <c r="G434" s="100"/>
      <c r="H434" s="181"/>
      <c r="I434" s="181"/>
      <c r="J434" s="124"/>
      <c r="L434" s="293">
        <f t="shared" si="12"/>
        <v>0</v>
      </c>
    </row>
    <row r="435" spans="1:12" s="80" customFormat="1" ht="18.75" customHeight="1">
      <c r="A435" s="78" t="s">
        <v>85</v>
      </c>
      <c r="B435" s="79" t="s">
        <v>49</v>
      </c>
      <c r="C435" s="79"/>
      <c r="D435" s="109" t="s">
        <v>50</v>
      </c>
      <c r="E435" s="182"/>
      <c r="F435" s="14"/>
      <c r="G435" s="101"/>
      <c r="H435" s="171"/>
      <c r="I435" s="171"/>
      <c r="J435" s="79"/>
      <c r="L435" s="293">
        <f t="shared" si="12"/>
        <v>0</v>
      </c>
    </row>
    <row r="436" spans="1:12" s="80" customFormat="1" ht="18.75" customHeight="1">
      <c r="A436" s="78" t="s">
        <v>86</v>
      </c>
      <c r="B436" s="79" t="s">
        <v>49</v>
      </c>
      <c r="C436" s="79"/>
      <c r="D436" s="109" t="s">
        <v>50</v>
      </c>
      <c r="E436" s="182"/>
      <c r="F436" s="14"/>
      <c r="G436" s="101"/>
      <c r="H436" s="171"/>
      <c r="I436" s="171"/>
      <c r="J436" s="79"/>
      <c r="L436" s="293">
        <f t="shared" si="12"/>
        <v>0</v>
      </c>
    </row>
    <row r="437" spans="1:12" s="80" customFormat="1" ht="18.75" customHeight="1">
      <c r="A437" s="78"/>
      <c r="B437" s="79" t="s">
        <v>78</v>
      </c>
      <c r="C437" s="79"/>
      <c r="D437" s="109" t="s">
        <v>50</v>
      </c>
      <c r="E437" s="182"/>
      <c r="F437" s="14"/>
      <c r="G437" s="101"/>
      <c r="H437" s="171"/>
      <c r="I437" s="171"/>
      <c r="J437" s="79"/>
      <c r="L437" s="293">
        <f t="shared" si="12"/>
        <v>0</v>
      </c>
    </row>
    <row r="438" spans="1:12" s="17" customFormat="1" ht="27" customHeight="1">
      <c r="A438" s="66">
        <v>4</v>
      </c>
      <c r="B438" s="114" t="s">
        <v>61</v>
      </c>
      <c r="C438" s="114"/>
      <c r="D438" s="107"/>
      <c r="E438" s="67">
        <f>SUM(E440:E442)+SUM(E444:E446)</f>
        <v>0</v>
      </c>
      <c r="F438" s="127"/>
      <c r="G438" s="68"/>
      <c r="H438" s="67">
        <f>SUM(H440:H442)+SUM(H444:H446)</f>
        <v>0</v>
      </c>
      <c r="I438" s="67"/>
      <c r="J438" s="123"/>
      <c r="K438" s="17">
        <v>0</v>
      </c>
      <c r="L438" s="293">
        <f t="shared" si="12"/>
        <v>0</v>
      </c>
    </row>
    <row r="439" spans="1:12" s="17" customFormat="1" ht="27" customHeight="1">
      <c r="A439" s="24">
        <v>4.0999999999999996</v>
      </c>
      <c r="B439" s="115" t="s">
        <v>62</v>
      </c>
      <c r="C439" s="115"/>
      <c r="D439" s="108"/>
      <c r="E439" s="181"/>
      <c r="F439" s="99"/>
      <c r="G439" s="100"/>
      <c r="H439" s="181"/>
      <c r="I439" s="181"/>
      <c r="J439" s="124"/>
      <c r="L439" s="293">
        <f t="shared" si="12"/>
        <v>0</v>
      </c>
    </row>
    <row r="440" spans="1:12" s="80" customFormat="1" ht="18.75" customHeight="1">
      <c r="A440" s="78" t="s">
        <v>87</v>
      </c>
      <c r="B440" s="79" t="s">
        <v>49</v>
      </c>
      <c r="C440" s="79"/>
      <c r="D440" s="109" t="s">
        <v>50</v>
      </c>
      <c r="E440" s="182"/>
      <c r="F440" s="14"/>
      <c r="G440" s="101"/>
      <c r="H440" s="171"/>
      <c r="I440" s="171"/>
      <c r="J440" s="79"/>
      <c r="L440" s="293">
        <f t="shared" si="12"/>
        <v>0</v>
      </c>
    </row>
    <row r="441" spans="1:12" s="80" customFormat="1" ht="18.75" customHeight="1">
      <c r="A441" s="78" t="s">
        <v>88</v>
      </c>
      <c r="B441" s="79" t="s">
        <v>49</v>
      </c>
      <c r="C441" s="79"/>
      <c r="D441" s="109" t="s">
        <v>50</v>
      </c>
      <c r="E441" s="182"/>
      <c r="F441" s="14"/>
      <c r="G441" s="101"/>
      <c r="H441" s="171"/>
      <c r="I441" s="171"/>
      <c r="J441" s="79"/>
      <c r="L441" s="293">
        <f t="shared" si="12"/>
        <v>0</v>
      </c>
    </row>
    <row r="442" spans="1:12" s="80" customFormat="1" ht="18.75" customHeight="1">
      <c r="A442" s="78"/>
      <c r="B442" s="79" t="s">
        <v>78</v>
      </c>
      <c r="C442" s="79"/>
      <c r="D442" s="109" t="s">
        <v>50</v>
      </c>
      <c r="E442" s="182"/>
      <c r="F442" s="14"/>
      <c r="G442" s="101"/>
      <c r="H442" s="171"/>
      <c r="I442" s="171"/>
      <c r="J442" s="79"/>
      <c r="L442" s="293">
        <f t="shared" si="12"/>
        <v>0</v>
      </c>
    </row>
    <row r="443" spans="1:12" s="17" customFormat="1" ht="27" customHeight="1">
      <c r="A443" s="24">
        <v>4.2</v>
      </c>
      <c r="B443" s="115" t="s">
        <v>63</v>
      </c>
      <c r="C443" s="115"/>
      <c r="D443" s="108"/>
      <c r="E443" s="181"/>
      <c r="F443" s="99"/>
      <c r="G443" s="100"/>
      <c r="H443" s="181"/>
      <c r="I443" s="181"/>
      <c r="J443" s="124"/>
      <c r="L443" s="293">
        <f t="shared" si="12"/>
        <v>0</v>
      </c>
    </row>
    <row r="444" spans="1:12" s="80" customFormat="1" ht="18.75" customHeight="1">
      <c r="A444" s="78" t="s">
        <v>89</v>
      </c>
      <c r="B444" s="79" t="s">
        <v>49</v>
      </c>
      <c r="C444" s="79"/>
      <c r="D444" s="109" t="s">
        <v>50</v>
      </c>
      <c r="E444" s="182"/>
      <c r="F444" s="14"/>
      <c r="G444" s="101"/>
      <c r="H444" s="171"/>
      <c r="I444" s="171"/>
      <c r="J444" s="79"/>
      <c r="L444" s="293">
        <f t="shared" si="12"/>
        <v>0</v>
      </c>
    </row>
    <row r="445" spans="1:12" s="80" customFormat="1" ht="18.75" customHeight="1">
      <c r="A445" s="78" t="s">
        <v>90</v>
      </c>
      <c r="B445" s="79" t="s">
        <v>49</v>
      </c>
      <c r="C445" s="79"/>
      <c r="D445" s="109" t="s">
        <v>50</v>
      </c>
      <c r="E445" s="182"/>
      <c r="F445" s="14"/>
      <c r="G445" s="101"/>
      <c r="H445" s="171"/>
      <c r="I445" s="171"/>
      <c r="J445" s="79"/>
      <c r="L445" s="293">
        <f t="shared" si="12"/>
        <v>0</v>
      </c>
    </row>
    <row r="446" spans="1:12" s="80" customFormat="1" ht="18.75" customHeight="1">
      <c r="A446" s="78"/>
      <c r="B446" s="79" t="s">
        <v>78</v>
      </c>
      <c r="C446" s="79"/>
      <c r="D446" s="109" t="s">
        <v>50</v>
      </c>
      <c r="E446" s="182"/>
      <c r="F446" s="14"/>
      <c r="G446" s="101"/>
      <c r="H446" s="171"/>
      <c r="I446" s="171"/>
      <c r="J446" s="79"/>
      <c r="L446" s="293">
        <f t="shared" si="12"/>
        <v>0</v>
      </c>
    </row>
    <row r="447" spans="1:12" s="17" customFormat="1" ht="27" customHeight="1">
      <c r="A447" s="66">
        <v>5</v>
      </c>
      <c r="B447" s="114" t="s">
        <v>64</v>
      </c>
      <c r="C447" s="114"/>
      <c r="D447" s="107"/>
      <c r="E447" s="67">
        <f>SUM(E449:E451)+SUM(E453:E455)</f>
        <v>0</v>
      </c>
      <c r="F447" s="97"/>
      <c r="G447" s="98"/>
      <c r="H447" s="67">
        <f>SUM(H449:H451)+SUM(H453:H455)</f>
        <v>0</v>
      </c>
      <c r="I447" s="67"/>
      <c r="J447" s="123"/>
      <c r="K447" s="17">
        <v>0</v>
      </c>
      <c r="L447" s="293">
        <f t="shared" si="12"/>
        <v>0</v>
      </c>
    </row>
    <row r="448" spans="1:12" s="17" customFormat="1" ht="27" hidden="1" customHeight="1">
      <c r="A448" s="24">
        <v>5.0999999999999996</v>
      </c>
      <c r="B448" s="115" t="s">
        <v>65</v>
      </c>
      <c r="C448" s="115"/>
      <c r="D448" s="108"/>
      <c r="E448" s="181"/>
      <c r="F448" s="99"/>
      <c r="G448" s="100"/>
      <c r="H448" s="181"/>
      <c r="I448" s="181"/>
      <c r="J448" s="124"/>
    </row>
    <row r="449" spans="1:10" s="80" customFormat="1" ht="18.75" hidden="1" customHeight="1">
      <c r="A449" s="78" t="s">
        <v>91</v>
      </c>
      <c r="B449" s="79" t="s">
        <v>49</v>
      </c>
      <c r="C449" s="79"/>
      <c r="D449" s="109" t="s">
        <v>50</v>
      </c>
      <c r="E449" s="182"/>
      <c r="F449" s="14"/>
      <c r="G449" s="101"/>
      <c r="H449" s="171"/>
      <c r="I449" s="171"/>
      <c r="J449" s="79"/>
    </row>
    <row r="450" spans="1:10" s="80" customFormat="1" ht="18.75" hidden="1" customHeight="1">
      <c r="A450" s="78" t="s">
        <v>92</v>
      </c>
      <c r="B450" s="79" t="s">
        <v>49</v>
      </c>
      <c r="C450" s="79"/>
      <c r="D450" s="109" t="s">
        <v>50</v>
      </c>
      <c r="E450" s="182"/>
      <c r="F450" s="14"/>
      <c r="G450" s="101"/>
      <c r="H450" s="171"/>
      <c r="I450" s="171"/>
      <c r="J450" s="79"/>
    </row>
    <row r="451" spans="1:10" s="80" customFormat="1" ht="18.75" hidden="1" customHeight="1">
      <c r="A451" s="78"/>
      <c r="B451" s="79" t="s">
        <v>78</v>
      </c>
      <c r="C451" s="79"/>
      <c r="D451" s="109" t="s">
        <v>50</v>
      </c>
      <c r="E451" s="182"/>
      <c r="F451" s="14"/>
      <c r="G451" s="101"/>
      <c r="H451" s="171"/>
      <c r="I451" s="171"/>
      <c r="J451" s="79"/>
    </row>
    <row r="452" spans="1:10" s="17" customFormat="1" ht="24.75" hidden="1" customHeight="1">
      <c r="A452" s="24">
        <v>5.2</v>
      </c>
      <c r="B452" s="115" t="s">
        <v>66</v>
      </c>
      <c r="C452" s="115"/>
      <c r="D452" s="108"/>
      <c r="E452" s="181"/>
      <c r="F452" s="99"/>
      <c r="G452" s="100"/>
      <c r="H452" s="181"/>
      <c r="I452" s="181"/>
      <c r="J452" s="124"/>
    </row>
    <row r="453" spans="1:10" s="80" customFormat="1" ht="18.75" hidden="1" customHeight="1">
      <c r="A453" s="78" t="s">
        <v>93</v>
      </c>
      <c r="B453" s="79" t="s">
        <v>49</v>
      </c>
      <c r="C453" s="79"/>
      <c r="D453" s="109" t="s">
        <v>50</v>
      </c>
      <c r="E453" s="182"/>
      <c r="F453" s="14"/>
      <c r="G453" s="101"/>
      <c r="H453" s="171"/>
      <c r="I453" s="171"/>
      <c r="J453" s="79"/>
    </row>
    <row r="454" spans="1:10" s="80" customFormat="1" ht="18.75" hidden="1" customHeight="1">
      <c r="A454" s="78" t="s">
        <v>94</v>
      </c>
      <c r="B454" s="79" t="s">
        <v>49</v>
      </c>
      <c r="C454" s="79"/>
      <c r="D454" s="109" t="s">
        <v>50</v>
      </c>
      <c r="E454" s="182"/>
      <c r="F454" s="14"/>
      <c r="G454" s="101"/>
      <c r="H454" s="171"/>
      <c r="I454" s="171"/>
      <c r="J454" s="79"/>
    </row>
    <row r="455" spans="1:10" s="80" customFormat="1" ht="18.75" hidden="1" customHeight="1">
      <c r="A455" s="78"/>
      <c r="B455" s="79" t="s">
        <v>78</v>
      </c>
      <c r="C455" s="79"/>
      <c r="D455" s="109" t="s">
        <v>50</v>
      </c>
      <c r="E455" s="182"/>
      <c r="F455" s="14"/>
      <c r="G455" s="101"/>
      <c r="H455" s="171"/>
      <c r="I455" s="171"/>
      <c r="J455" s="79"/>
    </row>
    <row r="456" spans="1:10" s="18" customFormat="1" ht="20.45" hidden="1" customHeight="1">
      <c r="A456" s="25"/>
      <c r="B456" s="116"/>
      <c r="C456" s="116"/>
      <c r="D456" s="110"/>
      <c r="E456" s="177"/>
      <c r="F456" s="102"/>
      <c r="G456" s="102"/>
      <c r="H456" s="188"/>
      <c r="I456" s="188"/>
      <c r="J456" s="125"/>
    </row>
    <row r="457" spans="1:10" s="16" customFormat="1" ht="19.5" customHeight="1">
      <c r="A457" s="54"/>
      <c r="B457" s="117" t="s">
        <v>40</v>
      </c>
      <c r="C457" s="117"/>
      <c r="D457" s="111"/>
      <c r="E457" s="459" t="s">
        <v>42</v>
      </c>
      <c r="F457" s="459"/>
      <c r="G457" s="459" t="s">
        <v>41</v>
      </c>
      <c r="H457" s="459"/>
      <c r="I457" s="292"/>
      <c r="J457" s="119"/>
    </row>
    <row r="463" spans="1:10">
      <c r="J463" s="119" t="s">
        <v>105</v>
      </c>
    </row>
  </sheetData>
  <mergeCells count="3">
    <mergeCell ref="E457:F457"/>
    <mergeCell ref="G457:H457"/>
    <mergeCell ref="A2:J2"/>
  </mergeCells>
  <phoneticPr fontId="5" type="noConversion"/>
  <printOptions horizontalCentered="1"/>
  <pageMargins left="0.78740157480314965" right="0.59055118110236227" top="0.98425196850393704" bottom="0.59055118110236227" header="0" footer="0"/>
  <pageSetup paperSize="9" scale="55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511"/>
  <sheetViews>
    <sheetView zoomScale="90" zoomScaleNormal="90" workbookViewId="0">
      <pane xSplit="2" ySplit="4" topLeftCell="C418" activePane="bottomRight" state="frozen"/>
      <selection pane="topRight" activeCell="C1" sqref="C1"/>
      <selection pane="bottomLeft" activeCell="A5" sqref="A5"/>
      <selection pane="bottomRight" activeCell="A421" sqref="A421:G421"/>
    </sheetView>
  </sheetViews>
  <sheetFormatPr defaultRowHeight="15.75"/>
  <cols>
    <col min="1" max="1" width="7.5" style="26" customWidth="1"/>
    <col min="2" max="2" width="35.75" style="3" customWidth="1"/>
    <col min="3" max="3" width="20" style="3" customWidth="1"/>
    <col min="4" max="4" width="18.25" style="112" customWidth="1"/>
    <col min="5" max="5" width="19.5" style="172" customWidth="1"/>
    <col min="6" max="6" width="21.25" style="19" customWidth="1"/>
    <col min="7" max="7" width="20.75" style="19" customWidth="1"/>
    <col min="8" max="9" width="14.5" style="172" customWidth="1"/>
    <col min="10" max="10" width="56" style="298" customWidth="1"/>
    <col min="11" max="16384" width="9" style="5"/>
  </cols>
  <sheetData>
    <row r="1" spans="1:15" ht="21" customHeight="1">
      <c r="A1" s="118" t="s">
        <v>109</v>
      </c>
      <c r="B1" s="113"/>
      <c r="C1" s="113"/>
      <c r="D1" s="103"/>
    </row>
    <row r="2" spans="1:15" ht="27" customHeight="1">
      <c r="A2" s="457" t="s">
        <v>612</v>
      </c>
      <c r="B2" s="457"/>
      <c r="C2" s="457"/>
      <c r="D2" s="457"/>
      <c r="E2" s="457"/>
      <c r="F2" s="457"/>
      <c r="G2" s="457"/>
      <c r="H2" s="457"/>
      <c r="I2" s="457"/>
      <c r="J2" s="457"/>
    </row>
    <row r="3" spans="1:15" ht="12.6" customHeight="1">
      <c r="A3" s="21"/>
      <c r="B3" s="8"/>
      <c r="C3" s="8"/>
      <c r="D3" s="104"/>
      <c r="E3" s="7"/>
      <c r="F3" s="95"/>
      <c r="G3" s="95"/>
      <c r="H3" s="7"/>
      <c r="I3" s="7"/>
      <c r="J3" s="120"/>
    </row>
    <row r="4" spans="1:15" s="12" customFormat="1" ht="46.15" customHeight="1">
      <c r="A4" s="22" t="s">
        <v>1</v>
      </c>
      <c r="B4" s="10" t="s">
        <v>2</v>
      </c>
      <c r="C4" s="10" t="s">
        <v>421</v>
      </c>
      <c r="D4" s="22" t="s">
        <v>3</v>
      </c>
      <c r="E4" s="10" t="s">
        <v>388</v>
      </c>
      <c r="F4" s="10" t="s">
        <v>4</v>
      </c>
      <c r="G4" s="10" t="s">
        <v>5</v>
      </c>
      <c r="H4" s="11" t="s">
        <v>389</v>
      </c>
      <c r="I4" s="11" t="s">
        <v>393</v>
      </c>
      <c r="J4" s="65" t="s">
        <v>6</v>
      </c>
    </row>
    <row r="5" spans="1:15" s="129" customFormat="1" ht="26.25" customHeight="1">
      <c r="A5" s="167"/>
      <c r="B5" s="168" t="s">
        <v>177</v>
      </c>
      <c r="C5" s="168"/>
      <c r="D5" s="167" t="s">
        <v>120</v>
      </c>
      <c r="E5" s="239" t="e">
        <f>E20+E127+E240+E348+E400</f>
        <v>#VALUE!</v>
      </c>
      <c r="F5" s="168"/>
      <c r="G5" s="168"/>
      <c r="H5" s="291" t="e">
        <f>H20+H127+H240+H348+H400</f>
        <v>#VALUE!</v>
      </c>
      <c r="I5" s="291" t="e">
        <f>I20+I127+I240+I348+I400</f>
        <v>#REF!</v>
      </c>
      <c r="J5" s="169"/>
      <c r="K5" s="343" t="e">
        <f>I5/6.4997</f>
        <v>#REF!</v>
      </c>
      <c r="L5" s="80">
        <v>6.4340999999999999</v>
      </c>
      <c r="M5" s="129" t="e">
        <f>H5-L5*'2018年四季度施工生产计划 （报局）美元'!H5</f>
        <v>#VALUE!</v>
      </c>
      <c r="N5" s="129" t="e">
        <f>I5-L5*'2018年四季度施工生产计划 （报局）美元'!I5</f>
        <v>#REF!</v>
      </c>
      <c r="O5" s="129" t="e">
        <f>E5-L5*'2018年四季度施工生产计划 （报局）美元'!E5</f>
        <v>#VALUE!</v>
      </c>
    </row>
    <row r="6" spans="1:15" s="135" customFormat="1" ht="24.75" customHeight="1">
      <c r="A6" s="130" t="s">
        <v>122</v>
      </c>
      <c r="B6" s="131" t="s">
        <v>123</v>
      </c>
      <c r="C6" s="131"/>
      <c r="D6" s="132"/>
      <c r="E6" s="183" t="e">
        <f>SUM(E7:E11)</f>
        <v>#VALUE!</v>
      </c>
      <c r="F6" s="133"/>
      <c r="G6" s="133"/>
      <c r="H6" s="183" t="e">
        <f>SUM(H7:H11)</f>
        <v>#VALUE!</v>
      </c>
      <c r="I6" s="183" t="e">
        <f>SUM(I7:I11)</f>
        <v>#REF!</v>
      </c>
      <c r="J6" s="134"/>
      <c r="L6" s="80">
        <v>6.4340999999999999</v>
      </c>
      <c r="M6" s="129" t="e">
        <f>H6-L6*'2018年四季度施工生产计划 （报局）美元'!H6</f>
        <v>#VALUE!</v>
      </c>
      <c r="N6" s="129" t="e">
        <f>I6-L6*'2018年四季度施工生产计划 （报局）美元'!I6</f>
        <v>#REF!</v>
      </c>
      <c r="O6" s="129" t="e">
        <f>E6-L6*'2018年四季度施工生产计划 （报局）美元'!E6</f>
        <v>#VALUE!</v>
      </c>
    </row>
    <row r="7" spans="1:15" s="135" customFormat="1" ht="24.75" customHeight="1">
      <c r="A7" s="136"/>
      <c r="B7" s="137" t="s">
        <v>124</v>
      </c>
      <c r="C7" s="137"/>
      <c r="D7" s="138" t="e">
        <f>E5-L7*'2018年四季度施工生产计划 （报局）美元'!E5</f>
        <v>#VALUE!</v>
      </c>
      <c r="E7" s="192">
        <f>E22+E129+E242+E350+E402</f>
        <v>1624603.7518588679</v>
      </c>
      <c r="F7" s="139"/>
      <c r="G7" s="139"/>
      <c r="H7" s="192">
        <f t="shared" ref="H7:I10" si="0">H22+H129+H242+H350+H402</f>
        <v>296968.78084500006</v>
      </c>
      <c r="I7" s="192">
        <f t="shared" si="0"/>
        <v>79286.369362344485</v>
      </c>
      <c r="J7" s="140"/>
      <c r="L7" s="80">
        <v>6.4340999999999999</v>
      </c>
      <c r="M7" s="129">
        <f>H7-L7*'2018年四季度施工生产计划 （报局）美元'!H7</f>
        <v>-2362.2154739999096</v>
      </c>
      <c r="N7" s="129">
        <f>I7-L7*'2018年四季度施工生产计划 （报局）美元'!I7</f>
        <v>-346.28326200001175</v>
      </c>
      <c r="O7" s="129">
        <f>E7-L7*'2018年四季度施工生产计划 （报局）美元'!E7</f>
        <v>-13286.632062999764</v>
      </c>
    </row>
    <row r="8" spans="1:15" s="135" customFormat="1" ht="24.75" customHeight="1">
      <c r="A8" s="136"/>
      <c r="B8" s="137" t="s">
        <v>125</v>
      </c>
      <c r="C8" s="137"/>
      <c r="D8" s="138"/>
      <c r="E8" s="192">
        <f>E23+E130+E243+E351+E403</f>
        <v>1189940.7976191</v>
      </c>
      <c r="F8" s="139"/>
      <c r="G8" s="139"/>
      <c r="H8" s="192">
        <f t="shared" si="0"/>
        <v>51417.016352999999</v>
      </c>
      <c r="I8" s="192">
        <f t="shared" si="0"/>
        <v>1176.346503</v>
      </c>
      <c r="J8" s="140"/>
      <c r="L8" s="80">
        <v>6.4340999999999999</v>
      </c>
      <c r="M8" s="129">
        <f>H8-L8*'2018年四季度施工生产计划 （报局）美元'!H8</f>
        <v>0</v>
      </c>
      <c r="N8" s="129">
        <f>I8-L8*'2018年四季度施工生产计划 （报局）美元'!I8</f>
        <v>0</v>
      </c>
      <c r="O8" s="129">
        <f>E8-L8*'2018年四季度施工生产计划 （报局）美元'!E8</f>
        <v>0</v>
      </c>
    </row>
    <row r="9" spans="1:15" s="135" customFormat="1" ht="24.75" customHeight="1">
      <c r="A9" s="136"/>
      <c r="B9" s="137" t="s">
        <v>126</v>
      </c>
      <c r="C9" s="137"/>
      <c r="D9" s="138"/>
      <c r="E9" s="192" t="e">
        <f>E24+E131+E244+E352+E404</f>
        <v>#VALUE!</v>
      </c>
      <c r="F9" s="139"/>
      <c r="G9" s="139"/>
      <c r="H9" s="192" t="e">
        <f t="shared" si="0"/>
        <v>#VALUE!</v>
      </c>
      <c r="I9" s="192">
        <f t="shared" si="0"/>
        <v>10791.734893659606</v>
      </c>
      <c r="J9" s="140"/>
      <c r="L9" s="80">
        <v>6.4340999999999999</v>
      </c>
      <c r="M9" s="129" t="e">
        <f>H9-L9*'2018年四季度施工生产计划 （报局）美元'!H9</f>
        <v>#VALUE!</v>
      </c>
      <c r="N9" s="129">
        <f>I9-L9*'2018年四季度施工生产计划 （报局）美元'!I9</f>
        <v>-366.48633599999994</v>
      </c>
      <c r="O9" s="129" t="e">
        <f>E9-L9*'2018年四季度施工生产计划 （报局）美元'!E9</f>
        <v>#VALUE!</v>
      </c>
    </row>
    <row r="10" spans="1:15" s="135" customFormat="1" ht="24.75" customHeight="1">
      <c r="A10" s="136"/>
      <c r="B10" s="137" t="s">
        <v>127</v>
      </c>
      <c r="C10" s="137"/>
      <c r="D10" s="138"/>
      <c r="E10" s="192">
        <f>E25+E132+E245+E353+E405</f>
        <v>592957.2018842753</v>
      </c>
      <c r="F10" s="139"/>
      <c r="G10" s="139"/>
      <c r="H10" s="192">
        <f t="shared" si="0"/>
        <v>254039.06675028394</v>
      </c>
      <c r="I10" s="192">
        <f t="shared" si="0"/>
        <v>57859.000839853761</v>
      </c>
      <c r="J10" s="140"/>
      <c r="L10" s="80">
        <v>6.4340999999999999</v>
      </c>
      <c r="M10" s="129">
        <f>H10-L10*'2018年四季度施工生产计划 （报局）美元'!H10</f>
        <v>0</v>
      </c>
      <c r="N10" s="129">
        <f>I10-L10*'2018年四季度施工生产计划 （报局）美元'!I10</f>
        <v>0</v>
      </c>
      <c r="O10" s="129">
        <f>E10-L10*'2018年四季度施工生产计划 （报局）美元'!E10</f>
        <v>0</v>
      </c>
    </row>
    <row r="11" spans="1:15" s="135" customFormat="1" ht="24.75" customHeight="1">
      <c r="A11" s="136"/>
      <c r="B11" s="115" t="s">
        <v>163</v>
      </c>
      <c r="C11" s="115"/>
      <c r="D11" s="138"/>
      <c r="E11" s="192" t="e">
        <f>E26+E246+E133+E354+E406</f>
        <v>#REF!</v>
      </c>
      <c r="F11" s="139"/>
      <c r="G11" s="139"/>
      <c r="H11" s="192" t="e">
        <f>H26+H246+H133+H354+H406</f>
        <v>#REF!</v>
      </c>
      <c r="I11" s="192" t="e">
        <f>I26+I246+I133+I354+I406</f>
        <v>#REF!</v>
      </c>
      <c r="J11" s="140"/>
      <c r="L11" s="80">
        <v>6.4340999999999999</v>
      </c>
      <c r="M11" s="129" t="e">
        <f>H11-L11*'2018年四季度施工生产计划 （报局）美元'!H11</f>
        <v>#REF!</v>
      </c>
      <c r="N11" s="129" t="e">
        <f>I11-L11*'2018年四季度施工生产计划 （报局）美元'!I11</f>
        <v>#REF!</v>
      </c>
      <c r="O11" s="129" t="e">
        <f>E11-L11*'2018年四季度施工生产计划 （报局）美元'!E11</f>
        <v>#REF!</v>
      </c>
    </row>
    <row r="12" spans="1:15" s="135" customFormat="1" ht="24.75" customHeight="1">
      <c r="A12" s="130" t="s">
        <v>122</v>
      </c>
      <c r="B12" s="131" t="s">
        <v>128</v>
      </c>
      <c r="C12" s="131"/>
      <c r="D12" s="132"/>
      <c r="E12" s="342">
        <f>E17+E16+E15+E14+E13</f>
        <v>7070.1500852510562</v>
      </c>
      <c r="F12" s="133"/>
      <c r="G12" s="133"/>
      <c r="H12" s="184">
        <f>H13+H14+H15+H16+H17</f>
        <v>7720.92</v>
      </c>
      <c r="I12" s="184">
        <f>I13+I14+I15+I16+I17</f>
        <v>925.9956719999999</v>
      </c>
      <c r="J12" s="134"/>
      <c r="L12" s="80">
        <v>6.4340999999999999</v>
      </c>
      <c r="M12" s="129">
        <f>H12-L12*'2018年四季度施工生产计划 （报局）美元'!H12</f>
        <v>0</v>
      </c>
      <c r="N12" s="129">
        <f>I12-L12*'2018年四季度施工生产计划 （报局）美元'!I12</f>
        <v>0</v>
      </c>
      <c r="O12" s="129">
        <f>E12-L12*'2018年四季度施工生产计划 （报局）美元'!E12</f>
        <v>0</v>
      </c>
    </row>
    <row r="13" spans="1:15" s="135" customFormat="1" ht="24.75" customHeight="1">
      <c r="A13" s="136"/>
      <c r="B13" s="137" t="s">
        <v>124</v>
      </c>
      <c r="C13" s="137"/>
      <c r="D13" s="138"/>
      <c r="E13" s="174"/>
      <c r="F13" s="139"/>
      <c r="G13" s="139"/>
      <c r="H13" s="185"/>
      <c r="I13" s="185"/>
      <c r="J13" s="140"/>
      <c r="L13" s="80">
        <v>6.4340999999999999</v>
      </c>
      <c r="M13" s="129">
        <f>H13-L13*'2018年四季度施工生产计划 （报局）美元'!H13</f>
        <v>0</v>
      </c>
      <c r="N13" s="129">
        <f>I13-L13*'2018年四季度施工生产计划 （报局）美元'!I13</f>
        <v>0</v>
      </c>
      <c r="O13" s="129">
        <f>E13-L13*'2018年四季度施工生产计划 （报局）美元'!E13</f>
        <v>0</v>
      </c>
    </row>
    <row r="14" spans="1:15" s="135" customFormat="1" ht="24.75" customHeight="1">
      <c r="A14" s="136"/>
      <c r="B14" s="137" t="s">
        <v>125</v>
      </c>
      <c r="C14" s="137"/>
      <c r="D14" s="138"/>
      <c r="E14" s="174"/>
      <c r="F14" s="139"/>
      <c r="G14" s="139"/>
      <c r="H14" s="185"/>
      <c r="I14" s="185"/>
      <c r="J14" s="140"/>
      <c r="L14" s="80">
        <v>6.4340999999999999</v>
      </c>
      <c r="M14" s="129">
        <f>H14-L14*'2018年四季度施工生产计划 （报局）美元'!H14</f>
        <v>0</v>
      </c>
      <c r="N14" s="129">
        <f>I14-L14*'2018年四季度施工生产计划 （报局）美元'!I14</f>
        <v>0</v>
      </c>
      <c r="O14" s="129">
        <f>E14-L14*'2018年四季度施工生产计划 （报局）美元'!E14</f>
        <v>0</v>
      </c>
    </row>
    <row r="15" spans="1:15" s="135" customFormat="1" ht="24.75" customHeight="1">
      <c r="A15" s="136"/>
      <c r="B15" s="137" t="s">
        <v>126</v>
      </c>
      <c r="C15" s="137"/>
      <c r="D15" s="138"/>
      <c r="E15" s="174"/>
      <c r="F15" s="139"/>
      <c r="G15" s="139"/>
      <c r="H15" s="185"/>
      <c r="I15" s="185"/>
      <c r="J15" s="140"/>
      <c r="L15" s="80">
        <v>6.4340999999999999</v>
      </c>
      <c r="M15" s="129">
        <f>H15-L15*'2018年四季度施工生产计划 （报局）美元'!H15</f>
        <v>0</v>
      </c>
      <c r="N15" s="129">
        <f>I15-L15*'2018年四季度施工生产计划 （报局）美元'!I15</f>
        <v>0</v>
      </c>
      <c r="O15" s="129">
        <f>E15-L15*'2018年四季度施工生产计划 （报局）美元'!E15</f>
        <v>0</v>
      </c>
    </row>
    <row r="16" spans="1:15" s="135" customFormat="1" ht="24.75" customHeight="1">
      <c r="A16" s="136"/>
      <c r="B16" s="137" t="s">
        <v>127</v>
      </c>
      <c r="C16" s="137"/>
      <c r="D16" s="138"/>
      <c r="E16" s="300">
        <f>E138</f>
        <v>7070.1500852510562</v>
      </c>
      <c r="F16" s="139"/>
      <c r="G16" s="139"/>
      <c r="H16" s="185">
        <f>H31+H138+H251+H359+H411</f>
        <v>7720.92</v>
      </c>
      <c r="I16" s="185">
        <f>I31+I138+I251+I359+I411</f>
        <v>925.9956719999999</v>
      </c>
      <c r="J16" s="140"/>
      <c r="L16" s="80">
        <v>6.4340999999999999</v>
      </c>
      <c r="M16" s="129">
        <f>H16-L16*'2018年四季度施工生产计划 （报局）美元'!H16</f>
        <v>0</v>
      </c>
      <c r="N16" s="129">
        <f>I16-L16*'2018年四季度施工生产计划 （报局）美元'!I16</f>
        <v>0</v>
      </c>
      <c r="O16" s="129">
        <f>E16-L16*'2018年四季度施工生产计划 （报局）美元'!E16</f>
        <v>0</v>
      </c>
    </row>
    <row r="17" spans="1:15" s="135" customFormat="1" ht="24.75" customHeight="1">
      <c r="A17" s="136"/>
      <c r="B17" s="115" t="s">
        <v>163</v>
      </c>
      <c r="C17" s="115"/>
      <c r="D17" s="138"/>
      <c r="E17" s="174"/>
      <c r="F17" s="139"/>
      <c r="G17" s="139"/>
      <c r="H17" s="185"/>
      <c r="I17" s="185"/>
      <c r="J17" s="140"/>
      <c r="L17" s="80">
        <v>6.4340999999999999</v>
      </c>
      <c r="M17" s="129">
        <f>H17-L17*'2018年四季度施工生产计划 （报局）美元'!H17</f>
        <v>0</v>
      </c>
      <c r="N17" s="129">
        <f>I17-L17*'2018年四季度施工生产计划 （报局）美元'!I17</f>
        <v>0</v>
      </c>
      <c r="O17" s="129">
        <f>E17-L17*'2018年四季度施工生产计划 （报局）美元'!E17</f>
        <v>0</v>
      </c>
    </row>
    <row r="18" spans="1:15" s="135" customFormat="1" ht="24.75" customHeight="1">
      <c r="A18" s="130" t="s">
        <v>122</v>
      </c>
      <c r="B18" s="131" t="s">
        <v>129</v>
      </c>
      <c r="C18" s="131"/>
      <c r="D18" s="132"/>
      <c r="E18" s="173"/>
      <c r="F18" s="133"/>
      <c r="G18" s="133"/>
      <c r="H18" s="184"/>
      <c r="I18" s="184"/>
      <c r="J18" s="134"/>
      <c r="L18" s="80">
        <v>6.4340999999999999</v>
      </c>
      <c r="M18" s="129">
        <f>H18-L18*'2018年四季度施工生产计划 （报局）美元'!H18</f>
        <v>0</v>
      </c>
      <c r="N18" s="129">
        <f>I18-L18*'2018年四季度施工生产计划 （报局）美元'!I18</f>
        <v>0</v>
      </c>
      <c r="O18" s="129">
        <f>E18-L18*'2018年四季度施工生产计划 （报局）美元'!E18</f>
        <v>0</v>
      </c>
    </row>
    <row r="19" spans="1:15" s="135" customFormat="1" ht="24.75" customHeight="1">
      <c r="A19" s="136"/>
      <c r="B19" s="137"/>
      <c r="C19" s="137"/>
      <c r="D19" s="138"/>
      <c r="E19" s="174"/>
      <c r="F19" s="139"/>
      <c r="G19" s="139"/>
      <c r="H19" s="185"/>
      <c r="I19" s="185"/>
      <c r="J19" s="140"/>
      <c r="L19" s="80">
        <v>6.4340999999999999</v>
      </c>
      <c r="M19" s="129">
        <f>H19-L19*'2018年四季度施工生产计划 （报局）美元'!H19</f>
        <v>0</v>
      </c>
      <c r="N19" s="129">
        <f>I19-L19*'2018年四季度施工生产计划 （报局）美元'!I19</f>
        <v>0</v>
      </c>
      <c r="O19" s="129">
        <f>E19-L19*'2018年四季度施工生产计划 （报局）美元'!E19</f>
        <v>0</v>
      </c>
    </row>
    <row r="20" spans="1:15" s="129" customFormat="1" ht="26.25" customHeight="1">
      <c r="A20" s="208" t="s">
        <v>269</v>
      </c>
      <c r="B20" s="168" t="s">
        <v>268</v>
      </c>
      <c r="C20" s="168"/>
      <c r="D20" s="167" t="s">
        <v>120</v>
      </c>
      <c r="E20" s="170" t="e">
        <f>E21+E27+E33</f>
        <v>#VALUE!</v>
      </c>
      <c r="F20" s="168"/>
      <c r="G20" s="168"/>
      <c r="H20" s="239" t="e">
        <f>H21+H27+H33</f>
        <v>#VALUE!</v>
      </c>
      <c r="I20" s="239" t="e">
        <f>I21+I27+I33</f>
        <v>#REF!</v>
      </c>
      <c r="J20" s="169"/>
      <c r="L20" s="80">
        <v>6.4340999999999999</v>
      </c>
      <c r="M20" s="129" t="e">
        <f>H20-L20*'2018年四季度施工生产计划 （报局）美元'!H20</f>
        <v>#VALUE!</v>
      </c>
      <c r="N20" s="129" t="e">
        <f>I20-L20*'2018年四季度施工生产计划 （报局）美元'!I20</f>
        <v>#REF!</v>
      </c>
      <c r="O20" s="129" t="e">
        <f>E20-L20*'2018年四季度施工生产计划 （报局）美元'!E20</f>
        <v>#VALUE!</v>
      </c>
    </row>
    <row r="21" spans="1:15" s="76" customFormat="1" ht="24.75" customHeight="1">
      <c r="A21" s="69" t="s">
        <v>122</v>
      </c>
      <c r="B21" s="77" t="s">
        <v>123</v>
      </c>
      <c r="C21" s="77"/>
      <c r="D21" s="105"/>
      <c r="E21" s="209" t="e">
        <f>SUM(E22:E26)</f>
        <v>#VALUE!</v>
      </c>
      <c r="F21" s="70"/>
      <c r="G21" s="70"/>
      <c r="H21" s="209" t="e">
        <f>SUM(H22:H26)</f>
        <v>#VALUE!</v>
      </c>
      <c r="I21" s="209" t="e">
        <f>SUM(I22:I26)</f>
        <v>#REF!</v>
      </c>
      <c r="J21" s="121"/>
      <c r="K21" s="129"/>
      <c r="L21" s="80">
        <v>6.4340999999999999</v>
      </c>
      <c r="M21" s="129" t="e">
        <f>H21-L21*'2018年四季度施工生产计划 （报局）美元'!H21</f>
        <v>#VALUE!</v>
      </c>
      <c r="N21" s="129" t="e">
        <f>I21-L21*'2018年四季度施工生产计划 （报局）美元'!I21</f>
        <v>#REF!</v>
      </c>
      <c r="O21" s="129" t="e">
        <f>E21-L21*'2018年四季度施工生产计划 （报局）美元'!E21</f>
        <v>#VALUE!</v>
      </c>
    </row>
    <row r="22" spans="1:15" s="76" customFormat="1" ht="24.75" customHeight="1">
      <c r="A22" s="74"/>
      <c r="B22" s="75" t="s">
        <v>124</v>
      </c>
      <c r="C22" s="75"/>
      <c r="D22" s="106"/>
      <c r="E22" s="211">
        <f>E36</f>
        <v>23518.115343000001</v>
      </c>
      <c r="F22" s="211"/>
      <c r="G22" s="211"/>
      <c r="H22" s="211">
        <f>H36</f>
        <v>5082.4242720000002</v>
      </c>
      <c r="I22" s="211">
        <f>I36</f>
        <v>1873.7386019999999</v>
      </c>
      <c r="J22" s="122"/>
      <c r="K22" s="129"/>
      <c r="L22" s="80">
        <v>6.4340999999999999</v>
      </c>
      <c r="M22" s="129">
        <f>H22-L22*'2018年四季度施工生产计划 （报局）美元'!H22</f>
        <v>-2362.2154739999996</v>
      </c>
      <c r="N22" s="129">
        <f>I22-L22*'2018年四季度施工生产计划 （报局）美元'!I22</f>
        <v>-346.28326199999992</v>
      </c>
      <c r="O22" s="129">
        <f>E22-L22*'2018年四季度施工生产计划 （报局）美元'!E22</f>
        <v>8719.2992969999996</v>
      </c>
    </row>
    <row r="23" spans="1:15" s="76" customFormat="1" ht="24.75" customHeight="1">
      <c r="A23" s="74"/>
      <c r="B23" s="75" t="s">
        <v>125</v>
      </c>
      <c r="C23" s="75"/>
      <c r="D23" s="106"/>
      <c r="E23" s="211">
        <f>E47</f>
        <v>0</v>
      </c>
      <c r="F23" s="211"/>
      <c r="G23" s="211"/>
      <c r="H23" s="211">
        <f>H47</f>
        <v>0</v>
      </c>
      <c r="I23" s="211">
        <f>I47</f>
        <v>0</v>
      </c>
      <c r="J23" s="122"/>
      <c r="K23" s="129"/>
      <c r="L23" s="80">
        <v>6.4340999999999999</v>
      </c>
      <c r="M23" s="129">
        <f>H23-L23*'2018年四季度施工生产计划 （报局）美元'!H23</f>
        <v>0</v>
      </c>
      <c r="N23" s="129">
        <f>I23-L23*'2018年四季度施工生产计划 （报局）美元'!I23</f>
        <v>0</v>
      </c>
      <c r="O23" s="129">
        <f>E23-L23*'2018年四季度施工生产计划 （报局）美元'!E23</f>
        <v>0</v>
      </c>
    </row>
    <row r="24" spans="1:15" s="76" customFormat="1" ht="24.75" customHeight="1">
      <c r="A24" s="74"/>
      <c r="B24" s="75" t="s">
        <v>126</v>
      </c>
      <c r="C24" s="75"/>
      <c r="D24" s="106"/>
      <c r="E24" s="211" t="e">
        <f>E56</f>
        <v>#VALUE!</v>
      </c>
      <c r="F24" s="212"/>
      <c r="G24" s="212"/>
      <c r="H24" s="211" t="e">
        <f>H56</f>
        <v>#VALUE!</v>
      </c>
      <c r="I24" s="211">
        <f>I56</f>
        <v>0</v>
      </c>
      <c r="J24" s="122"/>
      <c r="K24" s="129"/>
      <c r="L24" s="80">
        <v>6.4340999999999999</v>
      </c>
      <c r="M24" s="129" t="e">
        <f>H24-L24*'2018年四季度施工生产计划 （报局）美元'!H24</f>
        <v>#VALUE!</v>
      </c>
      <c r="N24" s="129">
        <f>I24-L24*'2018年四季度施工生产计划 （报局）美元'!I24</f>
        <v>-366.48633599999999</v>
      </c>
      <c r="O24" s="129" t="e">
        <f>E24-L24*'2018年四季度施工生产计划 （报局）美元'!E24</f>
        <v>#VALUE!</v>
      </c>
    </row>
    <row r="25" spans="1:15" s="76" customFormat="1" ht="24.75" customHeight="1">
      <c r="A25" s="74"/>
      <c r="B25" s="75" t="s">
        <v>127</v>
      </c>
      <c r="C25" s="75"/>
      <c r="D25" s="106"/>
      <c r="E25" s="211">
        <f>E61</f>
        <v>0</v>
      </c>
      <c r="F25" s="212"/>
      <c r="G25" s="212"/>
      <c r="H25" s="211">
        <f>H61</f>
        <v>0</v>
      </c>
      <c r="I25" s="211">
        <f>I61</f>
        <v>0</v>
      </c>
      <c r="J25" s="122"/>
      <c r="K25" s="129"/>
      <c r="L25" s="80">
        <v>6.4340999999999999</v>
      </c>
      <c r="M25" s="129">
        <f>H25-L25*'2018年四季度施工生产计划 （报局）美元'!H25</f>
        <v>0</v>
      </c>
      <c r="N25" s="129">
        <f>I25-L25*'2018年四季度施工生产计划 （报局）美元'!I25</f>
        <v>0</v>
      </c>
      <c r="O25" s="129">
        <f>E25-L25*'2018年四季度施工生产计划 （报局）美元'!E25</f>
        <v>0</v>
      </c>
    </row>
    <row r="26" spans="1:15" s="76" customFormat="1" ht="24.75" customHeight="1">
      <c r="A26" s="74"/>
      <c r="B26" s="115" t="s">
        <v>163</v>
      </c>
      <c r="C26" s="115"/>
      <c r="D26" s="106"/>
      <c r="E26" s="211" t="e">
        <f>E70</f>
        <v>#REF!</v>
      </c>
      <c r="F26" s="212"/>
      <c r="G26" s="212"/>
      <c r="H26" s="211" t="e">
        <f>H70</f>
        <v>#REF!</v>
      </c>
      <c r="I26" s="211" t="e">
        <f>I70</f>
        <v>#REF!</v>
      </c>
      <c r="J26" s="122"/>
      <c r="K26" s="129"/>
      <c r="L26" s="80">
        <v>6.4340999999999999</v>
      </c>
      <c r="M26" s="129" t="e">
        <f>H26-L26*'2018年四季度施工生产计划 （报局）美元'!H26</f>
        <v>#REF!</v>
      </c>
      <c r="N26" s="129" t="e">
        <f>I26-L26*'2018年四季度施工生产计划 （报局）美元'!I26</f>
        <v>#REF!</v>
      </c>
      <c r="O26" s="129" t="e">
        <f>E26-L26*'2018年四季度施工生产计划 （报局）美元'!E26</f>
        <v>#REF!</v>
      </c>
    </row>
    <row r="27" spans="1:15" s="76" customFormat="1" ht="24.75" customHeight="1">
      <c r="A27" s="69" t="s">
        <v>122</v>
      </c>
      <c r="B27" s="77" t="s">
        <v>128</v>
      </c>
      <c r="C27" s="77"/>
      <c r="D27" s="105"/>
      <c r="E27" s="213"/>
      <c r="F27" s="70"/>
      <c r="G27" s="70"/>
      <c r="H27" s="214"/>
      <c r="I27" s="214"/>
      <c r="J27" s="121"/>
      <c r="K27" s="129"/>
      <c r="L27" s="80">
        <v>6.4340999999999999</v>
      </c>
      <c r="M27" s="129">
        <f>H27-L27*'2018年四季度施工生产计划 （报局）美元'!H27</f>
        <v>0</v>
      </c>
      <c r="N27" s="129">
        <f>I27-L27*'2018年四季度施工生产计划 （报局）美元'!I27</f>
        <v>0</v>
      </c>
      <c r="O27" s="129">
        <f>E27-L27*'2018年四季度施工生产计划 （报局）美元'!E27</f>
        <v>0</v>
      </c>
    </row>
    <row r="28" spans="1:15" s="76" customFormat="1" ht="24.75" customHeight="1">
      <c r="A28" s="74"/>
      <c r="B28" s="75" t="s">
        <v>124</v>
      </c>
      <c r="C28" s="75"/>
      <c r="D28" s="106"/>
      <c r="E28" s="215"/>
      <c r="F28" s="96"/>
      <c r="G28" s="96"/>
      <c r="H28" s="216"/>
      <c r="I28" s="216"/>
      <c r="J28" s="122"/>
      <c r="K28" s="129"/>
      <c r="L28" s="80">
        <v>6.4340999999999999</v>
      </c>
      <c r="M28" s="129">
        <f>H28-L28*'2018年四季度施工生产计划 （报局）美元'!H28</f>
        <v>0</v>
      </c>
      <c r="N28" s="129">
        <f>I28-L28*'2018年四季度施工生产计划 （报局）美元'!I28</f>
        <v>0</v>
      </c>
      <c r="O28" s="129">
        <f>E28-L28*'2018年四季度施工生产计划 （报局）美元'!E28</f>
        <v>0</v>
      </c>
    </row>
    <row r="29" spans="1:15" s="76" customFormat="1" ht="24.75" customHeight="1">
      <c r="A29" s="74"/>
      <c r="B29" s="75" t="s">
        <v>125</v>
      </c>
      <c r="C29" s="75"/>
      <c r="D29" s="106"/>
      <c r="E29" s="215"/>
      <c r="F29" s="96"/>
      <c r="G29" s="96"/>
      <c r="H29" s="216"/>
      <c r="I29" s="216"/>
      <c r="J29" s="122"/>
      <c r="K29" s="129"/>
      <c r="L29" s="80">
        <v>6.4340999999999999</v>
      </c>
      <c r="M29" s="129">
        <f>H29-L29*'2018年四季度施工生产计划 （报局）美元'!H29</f>
        <v>0</v>
      </c>
      <c r="N29" s="129">
        <f>I29-L29*'2018年四季度施工生产计划 （报局）美元'!I29</f>
        <v>0</v>
      </c>
      <c r="O29" s="129">
        <f>E29-L29*'2018年四季度施工生产计划 （报局）美元'!E29</f>
        <v>0</v>
      </c>
    </row>
    <row r="30" spans="1:15" s="76" customFormat="1" ht="24.75" customHeight="1">
      <c r="A30" s="74"/>
      <c r="B30" s="75" t="s">
        <v>126</v>
      </c>
      <c r="C30" s="75"/>
      <c r="D30" s="106"/>
      <c r="E30" s="215"/>
      <c r="F30" s="96"/>
      <c r="G30" s="96"/>
      <c r="H30" s="216"/>
      <c r="I30" s="216"/>
      <c r="J30" s="122"/>
      <c r="K30" s="129"/>
      <c r="L30" s="80">
        <v>6.4340999999999999</v>
      </c>
      <c r="M30" s="129">
        <f>H30-L30*'2018年四季度施工生产计划 （报局）美元'!H30</f>
        <v>0</v>
      </c>
      <c r="N30" s="129">
        <f>I30-L30*'2018年四季度施工生产计划 （报局）美元'!I30</f>
        <v>0</v>
      </c>
      <c r="O30" s="129">
        <f>E30-L30*'2018年四季度施工生产计划 （报局）美元'!E30</f>
        <v>0</v>
      </c>
    </row>
    <row r="31" spans="1:15" s="76" customFormat="1" ht="24.75" customHeight="1">
      <c r="A31" s="74"/>
      <c r="B31" s="75" t="s">
        <v>127</v>
      </c>
      <c r="C31" s="75"/>
      <c r="D31" s="106"/>
      <c r="E31" s="215"/>
      <c r="F31" s="96"/>
      <c r="G31" s="96"/>
      <c r="H31" s="216"/>
      <c r="I31" s="216"/>
      <c r="J31" s="122"/>
      <c r="K31" s="129"/>
      <c r="L31" s="80">
        <v>6.4340999999999999</v>
      </c>
      <c r="M31" s="129">
        <f>H31-L31*'2018年四季度施工生产计划 （报局）美元'!H31</f>
        <v>0</v>
      </c>
      <c r="N31" s="129">
        <f>I31-L31*'2018年四季度施工生产计划 （报局）美元'!I31</f>
        <v>0</v>
      </c>
      <c r="O31" s="129">
        <f>E31-L31*'2018年四季度施工生产计划 （报局）美元'!E31</f>
        <v>0</v>
      </c>
    </row>
    <row r="32" spans="1:15" s="76" customFormat="1" ht="24.75" customHeight="1">
      <c r="A32" s="74"/>
      <c r="B32" s="115" t="s">
        <v>163</v>
      </c>
      <c r="C32" s="115"/>
      <c r="D32" s="106"/>
      <c r="E32" s="215"/>
      <c r="F32" s="96"/>
      <c r="G32" s="96"/>
      <c r="H32" s="216"/>
      <c r="I32" s="216"/>
      <c r="J32" s="122"/>
      <c r="K32" s="129"/>
      <c r="L32" s="80">
        <v>6.4340999999999999</v>
      </c>
      <c r="M32" s="129">
        <f>H32-L32*'2018年四季度施工生产计划 （报局）美元'!H32</f>
        <v>0</v>
      </c>
      <c r="N32" s="129">
        <f>I32-L32*'2018年四季度施工生产计划 （报局）美元'!I32</f>
        <v>0</v>
      </c>
      <c r="O32" s="129">
        <f>E32-L32*'2018年四季度施工生产计划 （报局）美元'!E32</f>
        <v>0</v>
      </c>
    </row>
    <row r="33" spans="1:15" s="76" customFormat="1" ht="24.75" customHeight="1">
      <c r="A33" s="69" t="s">
        <v>122</v>
      </c>
      <c r="B33" s="77" t="s">
        <v>129</v>
      </c>
      <c r="C33" s="77"/>
      <c r="D33" s="105"/>
      <c r="E33" s="213"/>
      <c r="F33" s="70"/>
      <c r="G33" s="70"/>
      <c r="H33" s="214"/>
      <c r="I33" s="214"/>
      <c r="J33" s="121"/>
      <c r="K33" s="129"/>
      <c r="L33" s="80">
        <v>6.4340999999999999</v>
      </c>
      <c r="M33" s="129">
        <f>H33-L33*'2018年四季度施工生产计划 （报局）美元'!H33</f>
        <v>0</v>
      </c>
      <c r="N33" s="129">
        <f>I33-L33*'2018年四季度施工生产计划 （报局）美元'!I33</f>
        <v>0</v>
      </c>
      <c r="O33" s="129">
        <f>E33-L33*'2018年四季度施工生产计划 （报局）美元'!E33</f>
        <v>0</v>
      </c>
    </row>
    <row r="34" spans="1:15" s="76" customFormat="1" ht="24.75" customHeight="1">
      <c r="A34" s="74"/>
      <c r="B34" s="75"/>
      <c r="C34" s="75"/>
      <c r="D34" s="106"/>
      <c r="E34" s="215"/>
      <c r="F34" s="96"/>
      <c r="G34" s="96"/>
      <c r="H34" s="216"/>
      <c r="I34" s="216"/>
      <c r="J34" s="122"/>
      <c r="K34" s="129"/>
      <c r="L34" s="80">
        <v>6.4340999999999999</v>
      </c>
      <c r="M34" s="129">
        <f>H34-L34*'2018年四季度施工生产计划 （报局）美元'!H34</f>
        <v>0</v>
      </c>
      <c r="N34" s="129">
        <f>I34-L34*'2018年四季度施工生产计划 （报局）美元'!I34</f>
        <v>0</v>
      </c>
      <c r="O34" s="129">
        <f>E34-L34*'2018年四季度施工生产计划 （报局）美元'!E34</f>
        <v>0</v>
      </c>
    </row>
    <row r="35" spans="1:15" s="57" customFormat="1" ht="27" customHeight="1">
      <c r="A35" s="69" t="s">
        <v>130</v>
      </c>
      <c r="B35" s="77" t="s">
        <v>131</v>
      </c>
      <c r="C35" s="77"/>
      <c r="D35" s="105"/>
      <c r="E35" s="195" t="e">
        <f>E36+E47+E56+E61+E70</f>
        <v>#VALUE!</v>
      </c>
      <c r="F35" s="126"/>
      <c r="G35" s="72"/>
      <c r="H35" s="195" t="e">
        <f>H36+H47+H56+H61+H70</f>
        <v>#VALUE!</v>
      </c>
      <c r="I35" s="195" t="e">
        <f>I36+I47+I56+I61+I70</f>
        <v>#REF!</v>
      </c>
      <c r="J35" s="77"/>
      <c r="K35" s="129"/>
      <c r="L35" s="80">
        <v>6.4340999999999999</v>
      </c>
      <c r="M35" s="129" t="e">
        <f>H35-L35*'2018年四季度施工生产计划 （报局）美元'!H35</f>
        <v>#VALUE!</v>
      </c>
      <c r="N35" s="129" t="e">
        <f>I35-L35*'2018年四季度施工生产计划 （报局）美元'!I35</f>
        <v>#REF!</v>
      </c>
      <c r="O35" s="129" t="e">
        <f>E35-L35*'2018年四季度施工生产计划 （报局）美元'!E35</f>
        <v>#VALUE!</v>
      </c>
    </row>
    <row r="36" spans="1:15" s="17" customFormat="1" ht="27" customHeight="1">
      <c r="A36" s="217">
        <v>1</v>
      </c>
      <c r="B36" s="218" t="s">
        <v>124</v>
      </c>
      <c r="C36" s="218"/>
      <c r="D36" s="219"/>
      <c r="E36" s="220">
        <f>E37+E41</f>
        <v>23518.115343000001</v>
      </c>
      <c r="F36" s="148"/>
      <c r="G36" s="149"/>
      <c r="H36" s="220">
        <f>H37+H41</f>
        <v>5082.4242720000002</v>
      </c>
      <c r="I36" s="220">
        <f>I37+I41</f>
        <v>1873.7386019999999</v>
      </c>
      <c r="J36" s="221"/>
      <c r="K36" s="129"/>
      <c r="L36" s="80">
        <v>6.4340999999999999</v>
      </c>
      <c r="M36" s="129">
        <f>H36-L36*'2018年四季度施工生产计划 （报局）美元'!H36</f>
        <v>-2362.2154739999996</v>
      </c>
      <c r="N36" s="129">
        <f>I36-L36*'2018年四季度施工生产计划 （报局）美元'!I36</f>
        <v>-346.28326199999992</v>
      </c>
      <c r="O36" s="129">
        <f>E36-L36*'2018年四季度施工生产计划 （报局）美元'!E36</f>
        <v>8719.2992969999996</v>
      </c>
    </row>
    <row r="37" spans="1:15" s="17" customFormat="1" ht="27" customHeight="1">
      <c r="A37" s="24">
        <v>1.1000000000000001</v>
      </c>
      <c r="B37" s="115" t="s">
        <v>132</v>
      </c>
      <c r="C37" s="115"/>
      <c r="D37" s="108"/>
      <c r="E37" s="181">
        <f>SUM(E38:E40)</f>
        <v>16543.293579000001</v>
      </c>
      <c r="F37" s="314"/>
      <c r="G37" s="315"/>
      <c r="H37" s="181">
        <f>SUM(H38:H40)</f>
        <v>3872.4274260000002</v>
      </c>
      <c r="I37" s="181">
        <f>SUM(I38:I40)</f>
        <v>1507.252266</v>
      </c>
      <c r="J37" s="124"/>
      <c r="K37" s="129"/>
      <c r="L37" s="80">
        <v>6.4340999999999999</v>
      </c>
      <c r="M37" s="129">
        <f>H37-L37*'2018年四季度施工生产计划 （报局）美元'!H37</f>
        <v>-3572.2123199999996</v>
      </c>
      <c r="N37" s="129">
        <f>I37-L37*'2018年四季度施工生产计划 （报局）美元'!I37</f>
        <v>-712.76959799999986</v>
      </c>
      <c r="O37" s="129">
        <f>E37-L37*'2018年四季度施工生产计划 （报局）美元'!E37</f>
        <v>1744.4775329999993</v>
      </c>
    </row>
    <row r="38" spans="1:15" s="80" customFormat="1" ht="25.5">
      <c r="A38" s="78" t="s">
        <v>133</v>
      </c>
      <c r="B38" s="222" t="s">
        <v>267</v>
      </c>
      <c r="C38" s="308" t="s">
        <v>455</v>
      </c>
      <c r="D38" s="196" t="s">
        <v>272</v>
      </c>
      <c r="E38" s="182">
        <f>'2018年四季度施工生产计划 （报局）美元'!E38*L38</f>
        <v>7101.058806</v>
      </c>
      <c r="F38" s="310" t="s">
        <v>410</v>
      </c>
      <c r="G38" s="310" t="s">
        <v>410</v>
      </c>
      <c r="H38" s="182">
        <f>'2018年四季度施工生产计划 （报局）美元'!H38*L38</f>
        <v>0</v>
      </c>
      <c r="I38" s="182">
        <f>'2018年四季度施工生产计划 （报局）美元'!I38*L38</f>
        <v>43.816220999999999</v>
      </c>
      <c r="J38" s="79"/>
      <c r="L38" s="80">
        <v>6.4340999999999999</v>
      </c>
      <c r="M38" s="129">
        <f>H38-L38*'2018年四季度施工生产计划 （报局）美元'!H38</f>
        <v>0</v>
      </c>
      <c r="N38" s="129">
        <f>I38-L38*'2018年四季度施工生产计划 （报局）美元'!I38</f>
        <v>0</v>
      </c>
      <c r="O38" s="129">
        <f>E38-L38*'2018年四季度施工生产计划 （报局）美元'!E38</f>
        <v>0</v>
      </c>
    </row>
    <row r="39" spans="1:15" s="80" customFormat="1" ht="40.5" customHeight="1">
      <c r="A39" s="78" t="s">
        <v>135</v>
      </c>
      <c r="B39" s="224" t="s">
        <v>278</v>
      </c>
      <c r="C39" s="308" t="s">
        <v>455</v>
      </c>
      <c r="D39" s="196" t="s">
        <v>273</v>
      </c>
      <c r="E39" s="182">
        <f>'2018年四季度施工生产计划 （报局）美元'!E39*L39</f>
        <v>7697.7572400000008</v>
      </c>
      <c r="F39" s="310" t="s">
        <v>418</v>
      </c>
      <c r="G39" s="310" t="s">
        <v>418</v>
      </c>
      <c r="H39" s="182">
        <f>'2018年四季度施工生产计划 （报局）美元'!H39*L39</f>
        <v>2263.9024260000001</v>
      </c>
      <c r="I39" s="182">
        <f>'2018年四季度施工生产计划 （报局）美元'!I39*L39</f>
        <v>1308.8246219999999</v>
      </c>
      <c r="J39" s="255" t="s">
        <v>428</v>
      </c>
      <c r="L39" s="80">
        <v>6.4340999999999999</v>
      </c>
      <c r="M39" s="129">
        <f>H39-L39*'2018年四季度施工生产计划 （报局）美元'!H39</f>
        <v>0</v>
      </c>
      <c r="N39" s="129">
        <f>I39-L39*'2018年四季度施工生产计划 （报局）美元'!I39</f>
        <v>0</v>
      </c>
      <c r="O39" s="129">
        <f>E39-L39*'2018年四季度施工生产计划 （报局）美元'!E39</f>
        <v>0</v>
      </c>
    </row>
    <row r="40" spans="1:15" s="80" customFormat="1" ht="54" customHeight="1">
      <c r="A40" s="78" t="s">
        <v>136</v>
      </c>
      <c r="B40" s="222" t="s">
        <v>277</v>
      </c>
      <c r="C40" s="309" t="s">
        <v>456</v>
      </c>
      <c r="D40" s="196" t="s">
        <v>274</v>
      </c>
      <c r="E40" s="182">
        <f>'2018年四季度施工生产计划 （报局）美元'!E40*L40</f>
        <v>1744.477533</v>
      </c>
      <c r="F40" s="259" t="s">
        <v>435</v>
      </c>
      <c r="G40" s="259" t="s">
        <v>435</v>
      </c>
      <c r="H40" s="182">
        <f>'2018年四季度施工生产计划 （报局）美元'!H40*L40</f>
        <v>1608.5250000000001</v>
      </c>
      <c r="I40" s="182">
        <f>'2018年四季度施工生产计划 （报局）美元'!I40*L40</f>
        <v>154.611423</v>
      </c>
      <c r="J40" s="79" t="s">
        <v>429</v>
      </c>
      <c r="L40" s="80">
        <v>6.4340999999999999</v>
      </c>
      <c r="M40" s="129">
        <f>H40-L40*'2018年四季度施工生产计划 （报局）美元'!H40</f>
        <v>0</v>
      </c>
      <c r="N40" s="129">
        <f>I40-L40*'2018年四季度施工生产计划 （报局）美元'!I40</f>
        <v>0</v>
      </c>
      <c r="O40" s="129">
        <f>E40-L40*'2018年四季度施工生产计划 （报局）美元'!E40</f>
        <v>0</v>
      </c>
    </row>
    <row r="41" spans="1:15" s="17" customFormat="1" ht="27" customHeight="1">
      <c r="A41" s="24">
        <v>1.2</v>
      </c>
      <c r="B41" s="115" t="s">
        <v>142</v>
      </c>
      <c r="C41" s="115"/>
      <c r="D41" s="108"/>
      <c r="E41" s="181">
        <f>SUM(E45:E46)</f>
        <v>6974.8217640000003</v>
      </c>
      <c r="F41" s="314"/>
      <c r="G41" s="315"/>
      <c r="H41" s="181">
        <f>SUM(H45)</f>
        <v>1209.996846</v>
      </c>
      <c r="I41" s="181">
        <f>I45+I46</f>
        <v>366.48633599999999</v>
      </c>
      <c r="J41" s="124"/>
      <c r="L41" s="80">
        <v>6.4340999999999999</v>
      </c>
      <c r="M41" s="129">
        <f>H41-L41*'2018年四季度施工生产计划 （报局）美元'!H41</f>
        <v>-775.30905000000007</v>
      </c>
      <c r="N41" s="129">
        <f>I41-L41*'2018年四季度施工生产计划 （报局）美元'!I41</f>
        <v>267.46553699999998</v>
      </c>
      <c r="O41" s="129">
        <f>E41-L41*'2018年四季度施工生产计划 （报局）美元'!E41</f>
        <v>4542.7319640000005</v>
      </c>
    </row>
    <row r="42" spans="1:15" s="80" customFormat="1" ht="18.75" hidden="1" customHeight="1">
      <c r="A42" s="78" t="s">
        <v>143</v>
      </c>
      <c r="B42" s="79" t="s">
        <v>146</v>
      </c>
      <c r="C42" s="79"/>
      <c r="D42" s="109" t="s">
        <v>120</v>
      </c>
      <c r="E42" s="226"/>
      <c r="F42" s="14"/>
      <c r="G42" s="101"/>
      <c r="H42" s="227"/>
      <c r="I42" s="227"/>
      <c r="J42" s="79"/>
      <c r="L42" s="80">
        <v>6.4340999999999999</v>
      </c>
      <c r="M42" s="129">
        <f>H42-L42*'2018年四季度施工生产计划 （报局）美元'!H42</f>
        <v>-1586.9064239999998</v>
      </c>
      <c r="N42" s="129">
        <f>I42-L42*'2018年四季度施工生产计划 （报局）美元'!I42</f>
        <v>-613.74879899999996</v>
      </c>
      <c r="O42" s="129">
        <f>E42-L42*'2018年四季度施工生产计划 （报局）美元'!E42</f>
        <v>-2042.1833399999998</v>
      </c>
    </row>
    <row r="43" spans="1:15" s="80" customFormat="1" ht="18.75" hidden="1" customHeight="1">
      <c r="A43" s="78" t="s">
        <v>172</v>
      </c>
      <c r="B43" s="79" t="s">
        <v>146</v>
      </c>
      <c r="C43" s="79"/>
      <c r="D43" s="109" t="s">
        <v>120</v>
      </c>
      <c r="E43" s="226"/>
      <c r="F43" s="14"/>
      <c r="G43" s="101"/>
      <c r="H43" s="227"/>
      <c r="I43" s="227"/>
      <c r="J43" s="79"/>
      <c r="L43" s="80">
        <v>6.4340999999999999</v>
      </c>
      <c r="M43" s="129">
        <f>H43-L43*'2018年四季度施工生产计划 （报局）美元'!H43</f>
        <v>0</v>
      </c>
      <c r="N43" s="129">
        <f>I43-L43*'2018年四季度施工生产计划 （报局）美元'!I43</f>
        <v>0</v>
      </c>
      <c r="O43" s="129">
        <f>E43-L43*'2018年四季度施工生产计划 （报局）美元'!E43</f>
        <v>0</v>
      </c>
    </row>
    <row r="44" spans="1:15" s="80" customFormat="1" ht="18.75" hidden="1" customHeight="1">
      <c r="A44" s="78"/>
      <c r="B44" s="79" t="s">
        <v>141</v>
      </c>
      <c r="C44" s="79"/>
      <c r="D44" s="109" t="s">
        <v>120</v>
      </c>
      <c r="E44" s="226"/>
      <c r="F44" s="14"/>
      <c r="G44" s="101"/>
      <c r="H44" s="227"/>
      <c r="I44" s="227"/>
      <c r="J44" s="79"/>
      <c r="L44" s="80">
        <v>6.4340999999999999</v>
      </c>
      <c r="M44" s="129">
        <f>H44-L44*'2018年四季度施工生产计划 （报局）美元'!H44</f>
        <v>0</v>
      </c>
      <c r="N44" s="129">
        <f>I44-L44*'2018年四季度施工生产计划 （报局）美元'!I44</f>
        <v>0</v>
      </c>
      <c r="O44" s="129">
        <f>E44-L44*'2018年四季度施工生产计划 （报局）美元'!E44</f>
        <v>0</v>
      </c>
    </row>
    <row r="45" spans="1:15" s="80" customFormat="1" ht="44.25" customHeight="1">
      <c r="A45" s="78" t="s">
        <v>399</v>
      </c>
      <c r="B45" s="79" t="s">
        <v>400</v>
      </c>
      <c r="C45" s="203" t="s">
        <v>457</v>
      </c>
      <c r="D45" s="256"/>
      <c r="E45" s="182">
        <f>'2018年四季度施工生产计划 （报局）美元'!E45*L45</f>
        <v>3983.479992</v>
      </c>
      <c r="F45" s="171" t="s">
        <v>436</v>
      </c>
      <c r="G45" s="171" t="s">
        <v>430</v>
      </c>
      <c r="H45" s="182">
        <f>'2018年四季度施工生产计划 （报局）美元'!H45*L45</f>
        <v>1209.996846</v>
      </c>
      <c r="I45" s="182">
        <f>'2018年四季度施工生产计划 （报局）美元'!I45*L45</f>
        <v>366.48633599999999</v>
      </c>
      <c r="J45" s="79" t="s">
        <v>431</v>
      </c>
      <c r="L45" s="80">
        <v>6.4340999999999999</v>
      </c>
      <c r="M45" s="129">
        <f>H45-L45*'2018年四季度施工生产计划 （报局）美元'!H45</f>
        <v>0</v>
      </c>
      <c r="N45" s="129">
        <f>I45-L45*'2018年四季度施工生产计划 （报局）美元'!I45</f>
        <v>0</v>
      </c>
      <c r="O45" s="129">
        <f>E45-L45*'2018年四季度施工生产计划 （报局）美元'!E45</f>
        <v>0</v>
      </c>
    </row>
    <row r="46" spans="1:15" s="80" customFormat="1" ht="44.25" customHeight="1">
      <c r="A46" s="78" t="s">
        <v>172</v>
      </c>
      <c r="B46" s="79" t="s">
        <v>543</v>
      </c>
      <c r="C46" s="203"/>
      <c r="D46" s="256" t="s">
        <v>544</v>
      </c>
      <c r="E46" s="182">
        <f>'2018年四季度施工生产计划 （报局）美元'!E46*L46</f>
        <v>2991.3417720000002</v>
      </c>
      <c r="F46" s="171"/>
      <c r="G46" s="171"/>
      <c r="H46" s="182">
        <f>'2018年四季度施工生产计划 （报局）美元'!H46*L46</f>
        <v>1209.996846</v>
      </c>
      <c r="I46" s="182">
        <f>'2018年四季度施工生产计划 （报局）美元'!I46*L46</f>
        <v>0</v>
      </c>
      <c r="J46" s="79"/>
      <c r="L46" s="80">
        <v>6.4340999999999999</v>
      </c>
      <c r="M46" s="129">
        <f>H46-L46*'2018年四季度施工生产计划 （报局）美元'!H46</f>
        <v>0</v>
      </c>
      <c r="N46" s="129">
        <f>I46-L46*'2018年四季度施工生产计划 （报局）美元'!I46</f>
        <v>0</v>
      </c>
      <c r="O46" s="129">
        <f>E46-L46*'2018年四季度施工生产计划 （报局）美元'!E46</f>
        <v>0</v>
      </c>
    </row>
    <row r="47" spans="1:15" s="17" customFormat="1" ht="27" customHeight="1">
      <c r="A47" s="24">
        <v>2</v>
      </c>
      <c r="B47" s="115" t="s">
        <v>125</v>
      </c>
      <c r="C47" s="115"/>
      <c r="D47" s="108"/>
      <c r="E47" s="181">
        <v>0</v>
      </c>
      <c r="F47" s="200"/>
      <c r="G47" s="201"/>
      <c r="H47" s="181">
        <v>0</v>
      </c>
      <c r="I47" s="181">
        <v>0</v>
      </c>
      <c r="J47" s="124"/>
      <c r="L47" s="80">
        <v>6.4340999999999999</v>
      </c>
      <c r="M47" s="129">
        <f>H47-L47*'2018年四季度施工生产计划 （报局）美元'!H47</f>
        <v>-1209.996846</v>
      </c>
      <c r="N47" s="129">
        <f>I47-L47*'2018年四季度施工生产计划 （报局）美元'!I47</f>
        <v>0</v>
      </c>
      <c r="O47" s="129">
        <f>E47-L47*'2018年四季度施工生产计划 （报局）美元'!E47</f>
        <v>-2991.3417720000002</v>
      </c>
    </row>
    <row r="48" spans="1:15" s="17" customFormat="1" ht="27" hidden="1" customHeight="1">
      <c r="A48" s="24">
        <v>2.1</v>
      </c>
      <c r="B48" s="115" t="s">
        <v>144</v>
      </c>
      <c r="C48" s="115"/>
      <c r="D48" s="108"/>
      <c r="E48" s="225"/>
      <c r="F48" s="99"/>
      <c r="G48" s="100"/>
      <c r="H48" s="225"/>
      <c r="I48" s="225"/>
      <c r="J48" s="124"/>
      <c r="L48" s="80">
        <v>6.4340999999999999</v>
      </c>
      <c r="M48" s="129">
        <f>H48-L48*'2018年四季度施工生产计划 （报局）美元'!H48</f>
        <v>0</v>
      </c>
      <c r="N48" s="129">
        <f>I48-L48*'2018年四季度施工生产计划 （报局）美元'!I48</f>
        <v>-366.48633599999999</v>
      </c>
      <c r="O48" s="129">
        <f>E48-L48*'2018年四季度施工生产计划 （报局）美元'!E48</f>
        <v>-992.13821999999993</v>
      </c>
    </row>
    <row r="49" spans="1:15" s="80" customFormat="1" ht="18.75" hidden="1" customHeight="1">
      <c r="A49" s="78" t="s">
        <v>145</v>
      </c>
      <c r="B49" s="79" t="s">
        <v>146</v>
      </c>
      <c r="C49" s="79"/>
      <c r="D49" s="109" t="s">
        <v>120</v>
      </c>
      <c r="E49" s="226"/>
      <c r="F49" s="14"/>
      <c r="G49" s="101"/>
      <c r="H49" s="227"/>
      <c r="I49" s="227"/>
      <c r="J49" s="79"/>
      <c r="L49" s="80">
        <v>6.4340999999999999</v>
      </c>
      <c r="M49" s="129">
        <f>H49-L49*'2018年四季度施工生产计划 （报局）美元'!H49</f>
        <v>0</v>
      </c>
      <c r="N49" s="129">
        <f>I49-L49*'2018年四季度施工生产计划 （报局）美元'!I49</f>
        <v>-366.48633599999999</v>
      </c>
      <c r="O49" s="129">
        <f>E49-L49*'2018年四季度施工生产计划 （报局）美元'!E49</f>
        <v>-992.13821999999993</v>
      </c>
    </row>
    <row r="50" spans="1:15" s="80" customFormat="1" ht="18.75" hidden="1" customHeight="1">
      <c r="A50" s="78" t="s">
        <v>147</v>
      </c>
      <c r="B50" s="79" t="s">
        <v>146</v>
      </c>
      <c r="C50" s="79"/>
      <c r="D50" s="109" t="s">
        <v>120</v>
      </c>
      <c r="E50" s="226"/>
      <c r="F50" s="14"/>
      <c r="G50" s="101"/>
      <c r="H50" s="227"/>
      <c r="I50" s="227"/>
      <c r="J50" s="79"/>
      <c r="L50" s="80">
        <v>6.4340999999999999</v>
      </c>
      <c r="M50" s="129">
        <f>H50-L50*'2018年四季度施工生产计划 （报局）美元'!H50</f>
        <v>0</v>
      </c>
      <c r="N50" s="129">
        <f>I50-L50*'2018年四季度施工生产计划 （报局）美元'!I50</f>
        <v>-345.832875</v>
      </c>
      <c r="O50" s="129">
        <f>E50-L50*'2018年四季度施工生产计划 （报局）美元'!E50</f>
        <v>-385.08088500000002</v>
      </c>
    </row>
    <row r="51" spans="1:15" s="80" customFormat="1" ht="18.75" hidden="1" customHeight="1">
      <c r="A51" s="78"/>
      <c r="B51" s="79" t="s">
        <v>141</v>
      </c>
      <c r="C51" s="79"/>
      <c r="D51" s="109" t="s">
        <v>120</v>
      </c>
      <c r="E51" s="226"/>
      <c r="F51" s="14"/>
      <c r="G51" s="101"/>
      <c r="H51" s="227"/>
      <c r="I51" s="227"/>
      <c r="J51" s="79"/>
      <c r="L51" s="80">
        <v>6.4340999999999999</v>
      </c>
      <c r="M51" s="129">
        <f>H51-L51*'2018年四季度施工生产计划 （报局）美元'!H51</f>
        <v>0</v>
      </c>
      <c r="N51" s="129">
        <f>I51-L51*'2018年四季度施工生产计划 （报局）美元'!I51</f>
        <v>-336.11738400000002</v>
      </c>
      <c r="O51" s="129">
        <f>E51-L51*'2018年四季度施工生产计划 （报局）美元'!E51</f>
        <v>-858.79871787815455</v>
      </c>
    </row>
    <row r="52" spans="1:15" s="17" customFormat="1" ht="27" hidden="1" customHeight="1">
      <c r="A52" s="24">
        <v>2.2000000000000002</v>
      </c>
      <c r="B52" s="115" t="s">
        <v>148</v>
      </c>
      <c r="C52" s="115"/>
      <c r="D52" s="108"/>
      <c r="E52" s="225"/>
      <c r="F52" s="99"/>
      <c r="G52" s="100"/>
      <c r="H52" s="225"/>
      <c r="I52" s="225"/>
      <c r="J52" s="124"/>
      <c r="L52" s="80">
        <v>6.4340999999999999</v>
      </c>
      <c r="M52" s="129">
        <f>H52-L52*'2018年四季度施工生产计划 （报局）美元'!H52</f>
        <v>0</v>
      </c>
      <c r="N52" s="129">
        <f>I52-L52*'2018年四季度施工生产计划 （报局）美元'!I52</f>
        <v>0</v>
      </c>
      <c r="O52" s="129">
        <f>E52-L52*'2018年四季度施工生产计划 （报局）美元'!E52</f>
        <v>0</v>
      </c>
    </row>
    <row r="53" spans="1:15" s="80" customFormat="1" ht="18.75" hidden="1" customHeight="1">
      <c r="A53" s="78" t="s">
        <v>149</v>
      </c>
      <c r="B53" s="79" t="s">
        <v>146</v>
      </c>
      <c r="C53" s="79"/>
      <c r="D53" s="109" t="s">
        <v>120</v>
      </c>
      <c r="E53" s="226"/>
      <c r="F53" s="14"/>
      <c r="G53" s="101"/>
      <c r="H53" s="227"/>
      <c r="I53" s="227"/>
      <c r="J53" s="79"/>
      <c r="L53" s="80">
        <v>6.4340999999999999</v>
      </c>
      <c r="M53" s="129">
        <f>H53-L53*'2018年四季度施工生产计划 （报局）美元'!H53</f>
        <v>-30561.974999999999</v>
      </c>
      <c r="N53" s="129">
        <f>I53-L53*'2018年四季度施工生产计划 （报局）美元'!I53</f>
        <v>0</v>
      </c>
      <c r="O53" s="129">
        <f>E53-L53*'2018年四季度施工生产计划 （报局）美元'!E53</f>
        <v>0</v>
      </c>
    </row>
    <row r="54" spans="1:15" s="80" customFormat="1" ht="18.75" hidden="1" customHeight="1">
      <c r="A54" s="78" t="s">
        <v>150</v>
      </c>
      <c r="B54" s="79" t="s">
        <v>146</v>
      </c>
      <c r="C54" s="79"/>
      <c r="D54" s="109" t="s">
        <v>120</v>
      </c>
      <c r="E54" s="226"/>
      <c r="F54" s="14"/>
      <c r="G54" s="101"/>
      <c r="H54" s="227"/>
      <c r="I54" s="227"/>
      <c r="J54" s="79"/>
      <c r="L54" s="80">
        <v>6.4340999999999999</v>
      </c>
      <c r="M54" s="129">
        <f>H54-L54*'2018年四季度施工生产计划 （报局）美元'!H54</f>
        <v>-30561.974999999999</v>
      </c>
      <c r="N54" s="129">
        <f>I54-L54*'2018年四季度施工生产计划 （报局）美元'!I54</f>
        <v>0</v>
      </c>
      <c r="O54" s="129">
        <f>E54-L54*'2018年四季度施工生产计划 （报局）美元'!E54</f>
        <v>0</v>
      </c>
    </row>
    <row r="55" spans="1:15" s="80" customFormat="1" ht="18.75" hidden="1" customHeight="1">
      <c r="A55" s="78"/>
      <c r="B55" s="79" t="s">
        <v>141</v>
      </c>
      <c r="C55" s="79"/>
      <c r="D55" s="109" t="s">
        <v>120</v>
      </c>
      <c r="E55" s="226"/>
      <c r="F55" s="14"/>
      <c r="G55" s="101"/>
      <c r="H55" s="227"/>
      <c r="I55" s="227"/>
      <c r="J55" s="79"/>
      <c r="L55" s="80">
        <v>6.4340999999999999</v>
      </c>
      <c r="M55" s="129" t="e">
        <f>H55-L55*'2018年四季度施工生产计划 （报局）美元'!H55</f>
        <v>#VALUE!</v>
      </c>
      <c r="N55" s="129">
        <f>I55-L55*'2018年四季度施工生产计划 （报局）美元'!I55</f>
        <v>0</v>
      </c>
      <c r="O55" s="129" t="e">
        <f>E55-L55*'2018年四季度施工生产计划 （报局）美元'!E55</f>
        <v>#VALUE!</v>
      </c>
    </row>
    <row r="56" spans="1:15" s="17" customFormat="1" ht="27" customHeight="1">
      <c r="A56" s="24">
        <v>3</v>
      </c>
      <c r="B56" s="115" t="s">
        <v>126</v>
      </c>
      <c r="C56" s="115"/>
      <c r="D56" s="108"/>
      <c r="E56" s="181" t="e">
        <f>E57+E59</f>
        <v>#VALUE!</v>
      </c>
      <c r="F56" s="200"/>
      <c r="G56" s="201"/>
      <c r="H56" s="181" t="e">
        <f>H57+H59</f>
        <v>#VALUE!</v>
      </c>
      <c r="I56" s="181">
        <f>I57+I59</f>
        <v>0</v>
      </c>
      <c r="J56" s="124"/>
      <c r="L56" s="80">
        <v>6.4340999999999999</v>
      </c>
      <c r="M56" s="129" t="e">
        <f>H56-L56*'2018年四季度施工生产计划 （报局）美元'!H56</f>
        <v>#VALUE!</v>
      </c>
      <c r="N56" s="129">
        <f>I56-L56*'2018年四季度施工生产计划 （报局）美元'!I56</f>
        <v>0</v>
      </c>
      <c r="O56" s="129" t="e">
        <f>E56-L56*'2018年四季度施工生产计划 （报局）美元'!E56</f>
        <v>#VALUE!</v>
      </c>
    </row>
    <row r="57" spans="1:15" s="17" customFormat="1" ht="27" customHeight="1">
      <c r="A57" s="24">
        <v>3.1</v>
      </c>
      <c r="B57" s="115" t="s">
        <v>151</v>
      </c>
      <c r="C57" s="115"/>
      <c r="D57" s="108"/>
      <c r="E57" s="181" t="e">
        <f>E58</f>
        <v>#VALUE!</v>
      </c>
      <c r="F57" s="99"/>
      <c r="G57" s="100"/>
      <c r="H57" s="181" t="e">
        <f>H58</f>
        <v>#VALUE!</v>
      </c>
      <c r="I57" s="181">
        <f>I58</f>
        <v>0</v>
      </c>
      <c r="J57" s="124"/>
      <c r="L57" s="80">
        <v>6.4340999999999999</v>
      </c>
      <c r="M57" s="129" t="e">
        <f>H57-L57*'2018年四季度施工生产计划 （报局）美元'!H57</f>
        <v>#VALUE!</v>
      </c>
      <c r="N57" s="129">
        <f>I57-L57*'2018年四季度施工生产计划 （报局）美元'!I57</f>
        <v>0</v>
      </c>
      <c r="O57" s="129" t="e">
        <f>E57-L57*'2018年四季度施工生产计划 （报局）美元'!E57</f>
        <v>#VALUE!</v>
      </c>
    </row>
    <row r="58" spans="1:15" s="80" customFormat="1" ht="25.5">
      <c r="A58" s="78" t="s">
        <v>279</v>
      </c>
      <c r="B58" s="79" t="s">
        <v>275</v>
      </c>
      <c r="C58" s="203" t="s">
        <v>458</v>
      </c>
      <c r="D58" s="196" t="s">
        <v>271</v>
      </c>
      <c r="E58" s="182" t="e">
        <f>'2018年四季度施工生产计划 （报局）美元'!E58*L58</f>
        <v>#VALUE!</v>
      </c>
      <c r="F58" s="263" t="s">
        <v>417</v>
      </c>
      <c r="G58" s="263" t="s">
        <v>417</v>
      </c>
      <c r="H58" s="182" t="e">
        <f>'2018年四季度施工生产计划 （报局）美元'!H58*L58</f>
        <v>#VALUE!</v>
      </c>
      <c r="I58" s="182">
        <f>'2018年四季度施工生产计划 （报局）美元'!I58*L58</f>
        <v>0</v>
      </c>
      <c r="J58" s="255" t="s">
        <v>432</v>
      </c>
      <c r="L58" s="80">
        <v>6.4340999999999999</v>
      </c>
      <c r="M58" s="129" t="e">
        <f>H58-L58*'2018年四季度施工生产计划 （报局）美元'!H58</f>
        <v>#VALUE!</v>
      </c>
      <c r="N58" s="129">
        <f>I58-L58*'2018年四季度施工生产计划 （报局）美元'!I58</f>
        <v>0</v>
      </c>
      <c r="O58" s="129" t="e">
        <f>E58-L58*'2018年四季度施工生产计划 （报局）美元'!E58</f>
        <v>#VALUE!</v>
      </c>
    </row>
    <row r="59" spans="1:15" s="17" customFormat="1" ht="27" customHeight="1">
      <c r="A59" s="24">
        <v>3.2</v>
      </c>
      <c r="B59" s="115" t="s">
        <v>154</v>
      </c>
      <c r="C59" s="115"/>
      <c r="D59" s="108"/>
      <c r="E59" s="181" t="e">
        <f>SUM(E60:E60)</f>
        <v>#VALUE!</v>
      </c>
      <c r="F59" s="99"/>
      <c r="G59" s="100"/>
      <c r="H59" s="181" t="e">
        <f>SUM(H60:H60)</f>
        <v>#VALUE!</v>
      </c>
      <c r="I59" s="181">
        <f>SUM(I60:I60)</f>
        <v>0</v>
      </c>
      <c r="J59" s="124"/>
      <c r="L59" s="80">
        <v>6.4340999999999999</v>
      </c>
      <c r="M59" s="129" t="e">
        <f>H59-L59*'2018年四季度施工生产计划 （报局）美元'!H59</f>
        <v>#VALUE!</v>
      </c>
      <c r="N59" s="129">
        <f>I59-L59*'2018年四季度施工生产计划 （报局）美元'!I59</f>
        <v>0</v>
      </c>
      <c r="O59" s="129" t="e">
        <f>E59-L59*'2018年四季度施工生产计划 （报局）美元'!E59</f>
        <v>#VALUE!</v>
      </c>
    </row>
    <row r="60" spans="1:15" s="80" customFormat="1" ht="25.5">
      <c r="A60" s="78" t="s">
        <v>155</v>
      </c>
      <c r="B60" s="228" t="s">
        <v>276</v>
      </c>
      <c r="C60" s="308" t="s">
        <v>455</v>
      </c>
      <c r="D60" s="196" t="s">
        <v>270</v>
      </c>
      <c r="E60" s="182" t="e">
        <f>'2018年四季度施工生产计划 （报局）美元'!E60*L60</f>
        <v>#VALUE!</v>
      </c>
      <c r="F60" s="14"/>
      <c r="G60" s="101"/>
      <c r="H60" s="182" t="e">
        <f>'2018年四季度施工生产计划 （报局）美元'!H60*L60</f>
        <v>#VALUE!</v>
      </c>
      <c r="I60" s="182">
        <f>'2018年四季度施工生产计划 （报局）美元'!I60*L60</f>
        <v>0</v>
      </c>
      <c r="J60" s="263" t="s">
        <v>433</v>
      </c>
      <c r="L60" s="80">
        <v>6.4340999999999999</v>
      </c>
      <c r="M60" s="129" t="e">
        <f>H60-L60*'2018年四季度施工生产计划 （报局）美元'!H60</f>
        <v>#VALUE!</v>
      </c>
      <c r="N60" s="129">
        <f>I60-L60*'2018年四季度施工生产计划 （报局）美元'!I60</f>
        <v>0</v>
      </c>
      <c r="O60" s="129" t="e">
        <f>E60-L60*'2018年四季度施工生产计划 （报局）美元'!E60</f>
        <v>#VALUE!</v>
      </c>
    </row>
    <row r="61" spans="1:15" s="17" customFormat="1" ht="27" customHeight="1">
      <c r="A61" s="24">
        <v>4</v>
      </c>
      <c r="B61" s="115" t="s">
        <v>127</v>
      </c>
      <c r="C61" s="115"/>
      <c r="D61" s="108"/>
      <c r="E61" s="181">
        <v>0</v>
      </c>
      <c r="F61" s="200"/>
      <c r="G61" s="201"/>
      <c r="H61" s="181">
        <v>0</v>
      </c>
      <c r="I61" s="181">
        <v>0</v>
      </c>
      <c r="J61" s="124"/>
      <c r="L61" s="80">
        <v>6.4340999999999999</v>
      </c>
      <c r="M61" s="129" t="e">
        <f>H61-L61*'2018年四季度施工生产计划 （报局）美元'!H61</f>
        <v>#VALUE!</v>
      </c>
      <c r="N61" s="129">
        <f>I61-L61*'2018年四季度施工生产计划 （报局）美元'!I61</f>
        <v>0</v>
      </c>
      <c r="O61" s="129" t="e">
        <f>E61-L61*'2018年四季度施工生产计划 （报局）美元'!E61</f>
        <v>#VALUE!</v>
      </c>
    </row>
    <row r="62" spans="1:15" s="17" customFormat="1" ht="27" hidden="1" customHeight="1">
      <c r="A62" s="24">
        <v>4.0999999999999996</v>
      </c>
      <c r="B62" s="115" t="s">
        <v>156</v>
      </c>
      <c r="C62" s="115"/>
      <c r="D62" s="108"/>
      <c r="E62" s="225"/>
      <c r="F62" s="99"/>
      <c r="G62" s="100"/>
      <c r="H62" s="225"/>
      <c r="I62" s="225"/>
      <c r="J62" s="124"/>
      <c r="L62" s="80">
        <v>6.4340999999999999</v>
      </c>
      <c r="M62" s="129">
        <f>H62-L62*'2018年四季度施工生产计划 （报局）美元'!H62</f>
        <v>0</v>
      </c>
      <c r="N62" s="129">
        <f>I62-L62*'2018年四季度施工生产计划 （报局）美元'!I62</f>
        <v>0</v>
      </c>
      <c r="O62" s="129">
        <f>E62-L62*'2018年四季度施工生产计划 （报局）美元'!E62</f>
        <v>0</v>
      </c>
    </row>
    <row r="63" spans="1:15" s="80" customFormat="1" ht="18.75" hidden="1" customHeight="1">
      <c r="A63" s="78" t="s">
        <v>157</v>
      </c>
      <c r="B63" s="79" t="s">
        <v>146</v>
      </c>
      <c r="C63" s="79"/>
      <c r="D63" s="109" t="s">
        <v>120</v>
      </c>
      <c r="E63" s="226"/>
      <c r="F63" s="14"/>
      <c r="G63" s="101"/>
      <c r="H63" s="227"/>
      <c r="I63" s="227"/>
      <c r="J63" s="79"/>
      <c r="L63" s="80">
        <v>6.4340999999999999</v>
      </c>
      <c r="M63" s="129">
        <f>H63-L63*'2018年四季度施工生产计划 （报局）美元'!H63</f>
        <v>0</v>
      </c>
      <c r="N63" s="129">
        <f>I63-L63*'2018年四季度施工生产计划 （报局）美元'!I63</f>
        <v>0</v>
      </c>
      <c r="O63" s="129">
        <f>E63-L63*'2018年四季度施工生产计划 （报局）美元'!E63</f>
        <v>0</v>
      </c>
    </row>
    <row r="64" spans="1:15" s="80" customFormat="1" ht="18.75" hidden="1" customHeight="1">
      <c r="A64" s="78" t="s">
        <v>158</v>
      </c>
      <c r="B64" s="79" t="s">
        <v>146</v>
      </c>
      <c r="C64" s="79"/>
      <c r="D64" s="109" t="s">
        <v>120</v>
      </c>
      <c r="E64" s="226"/>
      <c r="F64" s="14"/>
      <c r="G64" s="101"/>
      <c r="H64" s="227"/>
      <c r="I64" s="227"/>
      <c r="J64" s="79"/>
      <c r="L64" s="80">
        <v>6.4340999999999999</v>
      </c>
      <c r="M64" s="129">
        <f>H64-L64*'2018年四季度施工生产计划 （报局）美元'!H64</f>
        <v>0</v>
      </c>
      <c r="N64" s="129">
        <f>I64-L64*'2018年四季度施工生产计划 （报局）美元'!I64</f>
        <v>0</v>
      </c>
      <c r="O64" s="129">
        <f>E64-L64*'2018年四季度施工生产计划 （报局）美元'!E64</f>
        <v>0</v>
      </c>
    </row>
    <row r="65" spans="1:15" s="80" customFormat="1" ht="18.75" hidden="1" customHeight="1">
      <c r="A65" s="78"/>
      <c r="B65" s="79" t="s">
        <v>141</v>
      </c>
      <c r="C65" s="79"/>
      <c r="D65" s="109" t="s">
        <v>120</v>
      </c>
      <c r="E65" s="226"/>
      <c r="F65" s="14"/>
      <c r="G65" s="101"/>
      <c r="H65" s="227"/>
      <c r="I65" s="227"/>
      <c r="J65" s="79"/>
      <c r="L65" s="80">
        <v>6.4340999999999999</v>
      </c>
      <c r="M65" s="129">
        <f>H65-L65*'2018年四季度施工生产计划 （报局）美元'!H65</f>
        <v>0</v>
      </c>
      <c r="N65" s="129">
        <f>I65-L65*'2018年四季度施工生产计划 （报局）美元'!I65</f>
        <v>0</v>
      </c>
      <c r="O65" s="129">
        <f>E65-L65*'2018年四季度施工生产计划 （报局）美元'!E65</f>
        <v>0</v>
      </c>
    </row>
    <row r="66" spans="1:15" s="17" customFormat="1" ht="27" hidden="1" customHeight="1">
      <c r="A66" s="24">
        <v>4.2</v>
      </c>
      <c r="B66" s="115" t="s">
        <v>160</v>
      </c>
      <c r="C66" s="115"/>
      <c r="D66" s="108"/>
      <c r="E66" s="225"/>
      <c r="F66" s="99"/>
      <c r="G66" s="100"/>
      <c r="H66" s="225"/>
      <c r="I66" s="225"/>
      <c r="J66" s="124"/>
      <c r="L66" s="80">
        <v>6.4340999999999999</v>
      </c>
      <c r="M66" s="129">
        <f>H66-L66*'2018年四季度施工生产计划 （报局）美元'!H66</f>
        <v>0</v>
      </c>
      <c r="N66" s="129">
        <f>I66-L66*'2018年四季度施工生产计划 （报局）美元'!I66</f>
        <v>0</v>
      </c>
      <c r="O66" s="129">
        <f>E66-L66*'2018年四季度施工生产计划 （报局）美元'!E66</f>
        <v>0</v>
      </c>
    </row>
    <row r="67" spans="1:15" s="80" customFormat="1" ht="18.75" hidden="1" customHeight="1">
      <c r="A67" s="78" t="s">
        <v>161</v>
      </c>
      <c r="B67" s="79" t="s">
        <v>146</v>
      </c>
      <c r="C67" s="79"/>
      <c r="D67" s="109" t="s">
        <v>120</v>
      </c>
      <c r="E67" s="226"/>
      <c r="F67" s="14"/>
      <c r="G67" s="101"/>
      <c r="H67" s="227"/>
      <c r="I67" s="227"/>
      <c r="J67" s="79"/>
      <c r="L67" s="80">
        <v>6.4340999999999999</v>
      </c>
      <c r="M67" s="129">
        <f>H67-L67*'2018年四季度施工生产计划 （报局）美元'!H67</f>
        <v>0</v>
      </c>
      <c r="N67" s="129">
        <f>I67-L67*'2018年四季度施工生产计划 （报局）美元'!I67</f>
        <v>0</v>
      </c>
      <c r="O67" s="129">
        <f>E67-L67*'2018年四季度施工生产计划 （报局）美元'!E67</f>
        <v>0</v>
      </c>
    </row>
    <row r="68" spans="1:15" s="80" customFormat="1" ht="18.75" hidden="1" customHeight="1">
      <c r="A68" s="78" t="s">
        <v>162</v>
      </c>
      <c r="B68" s="79" t="s">
        <v>146</v>
      </c>
      <c r="C68" s="79"/>
      <c r="D68" s="109" t="s">
        <v>120</v>
      </c>
      <c r="E68" s="226"/>
      <c r="F68" s="14"/>
      <c r="G68" s="101"/>
      <c r="H68" s="227"/>
      <c r="I68" s="227"/>
      <c r="J68" s="79"/>
      <c r="L68" s="80">
        <v>6.4340999999999999</v>
      </c>
      <c r="M68" s="129">
        <f>H68-L68*'2018年四季度施工生产计划 （报局）美元'!H68</f>
        <v>0</v>
      </c>
      <c r="N68" s="129">
        <f>I68-L68*'2018年四季度施工生产计划 （报局）美元'!I68</f>
        <v>0</v>
      </c>
      <c r="O68" s="129">
        <f>E68-L68*'2018年四季度施工生产计划 （报局）美元'!E68</f>
        <v>0</v>
      </c>
    </row>
    <row r="69" spans="1:15" s="80" customFormat="1" ht="18.75" hidden="1" customHeight="1">
      <c r="A69" s="78"/>
      <c r="B69" s="79" t="s">
        <v>141</v>
      </c>
      <c r="C69" s="79"/>
      <c r="D69" s="109" t="s">
        <v>120</v>
      </c>
      <c r="E69" s="226"/>
      <c r="F69" s="14"/>
      <c r="G69" s="101"/>
      <c r="H69" s="227"/>
      <c r="I69" s="227"/>
      <c r="J69" s="79"/>
      <c r="L69" s="80">
        <v>6.4340999999999999</v>
      </c>
      <c r="M69" s="129">
        <f>H69-L69*'2018年四季度施工生产计划 （报局）美元'!H69</f>
        <v>0</v>
      </c>
      <c r="N69" s="129">
        <f>I69-L69*'2018年四季度施工生产计划 （报局）美元'!I69</f>
        <v>0</v>
      </c>
      <c r="O69" s="129">
        <f>E69-L69*'2018年四季度施工生产计划 （报局）美元'!E69</f>
        <v>0</v>
      </c>
    </row>
    <row r="70" spans="1:15" s="17" customFormat="1" ht="27" customHeight="1">
      <c r="A70" s="24">
        <v>5</v>
      </c>
      <c r="B70" s="115" t="s">
        <v>163</v>
      </c>
      <c r="C70" s="115"/>
      <c r="D70" s="108"/>
      <c r="E70" s="181" t="e">
        <f>SUM(E79)</f>
        <v>#REF!</v>
      </c>
      <c r="F70" s="200"/>
      <c r="G70" s="201"/>
      <c r="H70" s="181" t="e">
        <f>SUM(H79)</f>
        <v>#REF!</v>
      </c>
      <c r="I70" s="181" t="e">
        <f>SUM(I79)</f>
        <v>#REF!</v>
      </c>
      <c r="J70" s="124"/>
      <c r="L70" s="80">
        <v>6.4340999999999999</v>
      </c>
      <c r="M70" s="129" t="e">
        <f>H70-L70*'2018年四季度施工生产计划 （报局）美元'!#REF!</f>
        <v>#REF!</v>
      </c>
      <c r="N70" s="129" t="e">
        <f>I70-L70*'2018年四季度施工生产计划 （报局）美元'!#REF!</f>
        <v>#REF!</v>
      </c>
      <c r="O70" s="129" t="e">
        <f>E70-L70*'2018年四季度施工生产计划 （报局）美元'!#REF!</f>
        <v>#REF!</v>
      </c>
    </row>
    <row r="71" spans="1:15" s="17" customFormat="1" ht="27" hidden="1" customHeight="1">
      <c r="A71" s="24">
        <v>5.0999999999999996</v>
      </c>
      <c r="B71" s="115" t="s">
        <v>164</v>
      </c>
      <c r="C71" s="115"/>
      <c r="D71" s="108"/>
      <c r="E71" s="225"/>
      <c r="F71" s="99"/>
      <c r="G71" s="100"/>
      <c r="H71" s="225"/>
      <c r="I71" s="225"/>
      <c r="J71" s="124"/>
      <c r="L71" s="80">
        <v>6.4340999999999999</v>
      </c>
      <c r="M71" s="129" t="e">
        <f>H71-L71*'2018年四季度施工生产计划 （报局）美元'!#REF!</f>
        <v>#REF!</v>
      </c>
      <c r="N71" s="129" t="e">
        <f>I71-L71*'2018年四季度施工生产计划 （报局）美元'!#REF!</f>
        <v>#REF!</v>
      </c>
      <c r="O71" s="129" t="e">
        <f>E71-L71*'2018年四季度施工生产计划 （报局）美元'!#REF!</f>
        <v>#REF!</v>
      </c>
    </row>
    <row r="72" spans="1:15" s="80" customFormat="1" ht="18.75" hidden="1" customHeight="1">
      <c r="A72" s="78" t="s">
        <v>165</v>
      </c>
      <c r="B72" s="79" t="s">
        <v>146</v>
      </c>
      <c r="C72" s="79"/>
      <c r="D72" s="109" t="s">
        <v>120</v>
      </c>
      <c r="E72" s="226"/>
      <c r="F72" s="14"/>
      <c r="G72" s="101"/>
      <c r="H72" s="227"/>
      <c r="I72" s="227"/>
      <c r="J72" s="79"/>
      <c r="L72" s="80">
        <v>6.4340999999999999</v>
      </c>
      <c r="M72" s="129" t="e">
        <f>H72-L72*'2018年四季度施工生产计划 （报局）美元'!#REF!</f>
        <v>#REF!</v>
      </c>
      <c r="N72" s="129" t="e">
        <f>I72-L72*'2018年四季度施工生产计划 （报局）美元'!#REF!</f>
        <v>#REF!</v>
      </c>
      <c r="O72" s="129" t="e">
        <f>E72-L72*'2018年四季度施工生产计划 （报局）美元'!#REF!</f>
        <v>#REF!</v>
      </c>
    </row>
    <row r="73" spans="1:15" s="80" customFormat="1" ht="18.75" hidden="1" customHeight="1">
      <c r="A73" s="78" t="s">
        <v>166</v>
      </c>
      <c r="B73" s="79" t="s">
        <v>146</v>
      </c>
      <c r="C73" s="79"/>
      <c r="D73" s="109" t="s">
        <v>120</v>
      </c>
      <c r="E73" s="226"/>
      <c r="F73" s="14"/>
      <c r="G73" s="101"/>
      <c r="H73" s="227"/>
      <c r="I73" s="227"/>
      <c r="J73" s="79"/>
      <c r="L73" s="80">
        <v>6.4340999999999999</v>
      </c>
      <c r="M73" s="129" t="e">
        <f>H73-L73*'2018年四季度施工生产计划 （报局）美元'!#REF!</f>
        <v>#REF!</v>
      </c>
      <c r="N73" s="129" t="e">
        <f>I73-L73*'2018年四季度施工生产计划 （报局）美元'!#REF!</f>
        <v>#REF!</v>
      </c>
      <c r="O73" s="129" t="e">
        <f>E73-L73*'2018年四季度施工生产计划 （报局）美元'!#REF!</f>
        <v>#REF!</v>
      </c>
    </row>
    <row r="74" spans="1:15" s="80" customFormat="1" ht="18.75" hidden="1" customHeight="1">
      <c r="A74" s="78"/>
      <c r="B74" s="79" t="s">
        <v>141</v>
      </c>
      <c r="C74" s="79"/>
      <c r="D74" s="109" t="s">
        <v>120</v>
      </c>
      <c r="E74" s="226"/>
      <c r="F74" s="14"/>
      <c r="G74" s="101"/>
      <c r="H74" s="227"/>
      <c r="I74" s="227"/>
      <c r="J74" s="79"/>
      <c r="L74" s="80">
        <v>6.4340999999999999</v>
      </c>
      <c r="M74" s="129" t="e">
        <f>H74-L74*'2018年四季度施工生产计划 （报局）美元'!#REF!</f>
        <v>#REF!</v>
      </c>
      <c r="N74" s="129" t="e">
        <f>I74-L74*'2018年四季度施工生产计划 （报局）美元'!#REF!</f>
        <v>#REF!</v>
      </c>
      <c r="O74" s="129" t="e">
        <f>E74-L74*'2018年四季度施工生产计划 （报局）美元'!#REF!</f>
        <v>#REF!</v>
      </c>
    </row>
    <row r="75" spans="1:15" s="17" customFormat="1" ht="27" hidden="1" customHeight="1">
      <c r="A75" s="24">
        <v>5.2</v>
      </c>
      <c r="B75" s="115" t="s">
        <v>167</v>
      </c>
      <c r="C75" s="115"/>
      <c r="D75" s="108"/>
      <c r="E75" s="225"/>
      <c r="F75" s="99"/>
      <c r="G75" s="100"/>
      <c r="H75" s="225"/>
      <c r="I75" s="225"/>
      <c r="J75" s="124"/>
      <c r="L75" s="80">
        <v>6.4340999999999999</v>
      </c>
      <c r="M75" s="129" t="e">
        <f>H75-L75*'2018年四季度施工生产计划 （报局）美元'!#REF!</f>
        <v>#REF!</v>
      </c>
      <c r="N75" s="129" t="e">
        <f>I75-L75*'2018年四季度施工生产计划 （报局）美元'!#REF!</f>
        <v>#REF!</v>
      </c>
      <c r="O75" s="129" t="e">
        <f>E75-L75*'2018年四季度施工生产计划 （报局）美元'!#REF!</f>
        <v>#REF!</v>
      </c>
    </row>
    <row r="76" spans="1:15" s="80" customFormat="1" ht="18.75" hidden="1" customHeight="1">
      <c r="A76" s="78" t="s">
        <v>168</v>
      </c>
      <c r="B76" s="79" t="s">
        <v>146</v>
      </c>
      <c r="C76" s="79"/>
      <c r="D76" s="109" t="s">
        <v>120</v>
      </c>
      <c r="E76" s="226"/>
      <c r="F76" s="14"/>
      <c r="G76" s="101"/>
      <c r="H76" s="227"/>
      <c r="I76" s="227"/>
      <c r="J76" s="79"/>
      <c r="L76" s="80">
        <v>6.4340999999999999</v>
      </c>
      <c r="M76" s="129" t="e">
        <f>H76-L76*'2018年四季度施工生产计划 （报局）美元'!#REF!</f>
        <v>#REF!</v>
      </c>
      <c r="N76" s="129" t="e">
        <f>I76-L76*'2018年四季度施工生产计划 （报局）美元'!#REF!</f>
        <v>#REF!</v>
      </c>
      <c r="O76" s="129" t="e">
        <f>E76-L76*'2018年四季度施工生产计划 （报局）美元'!#REF!</f>
        <v>#REF!</v>
      </c>
    </row>
    <row r="77" spans="1:15" s="80" customFormat="1" ht="18.75" hidden="1" customHeight="1">
      <c r="A77" s="78" t="s">
        <v>169</v>
      </c>
      <c r="B77" s="79" t="s">
        <v>146</v>
      </c>
      <c r="C77" s="79"/>
      <c r="D77" s="109" t="s">
        <v>120</v>
      </c>
      <c r="E77" s="226"/>
      <c r="F77" s="14"/>
      <c r="G77" s="101"/>
      <c r="H77" s="227"/>
      <c r="I77" s="227"/>
      <c r="J77" s="79"/>
      <c r="L77" s="80">
        <v>6.4340999999999999</v>
      </c>
      <c r="M77" s="129" t="e">
        <f>H77-L77*'2018年四季度施工生产计划 （报局）美元'!#REF!</f>
        <v>#REF!</v>
      </c>
      <c r="N77" s="129" t="e">
        <f>I77-L77*'2018年四季度施工生产计划 （报局）美元'!#REF!</f>
        <v>#REF!</v>
      </c>
      <c r="O77" s="129" t="e">
        <f>E77-L77*'2018年四季度施工生产计划 （报局）美元'!#REF!</f>
        <v>#REF!</v>
      </c>
    </row>
    <row r="78" spans="1:15" s="80" customFormat="1" ht="18.75" hidden="1" customHeight="1">
      <c r="A78" s="78"/>
      <c r="B78" s="79" t="s">
        <v>141</v>
      </c>
      <c r="C78" s="79"/>
      <c r="D78" s="109" t="s">
        <v>120</v>
      </c>
      <c r="E78" s="226"/>
      <c r="F78" s="14"/>
      <c r="G78" s="101"/>
      <c r="H78" s="227"/>
      <c r="I78" s="227"/>
      <c r="J78" s="79"/>
      <c r="L78" s="80">
        <v>6.4340999999999999</v>
      </c>
      <c r="M78" s="129" t="e">
        <f>H78-L78*'2018年四季度施工生产计划 （报局）美元'!#REF!</f>
        <v>#REF!</v>
      </c>
      <c r="N78" s="129" t="e">
        <f>I78-L78*'2018年四季度施工生产计划 （报局）美元'!#REF!</f>
        <v>#REF!</v>
      </c>
      <c r="O78" s="129" t="e">
        <f>E78-L78*'2018年四季度施工生产计划 （报局）美元'!#REF!</f>
        <v>#REF!</v>
      </c>
    </row>
    <row r="79" spans="1:15" s="80" customFormat="1" ht="26.25" customHeight="1">
      <c r="A79" s="78" t="s">
        <v>401</v>
      </c>
      <c r="B79" s="79" t="s">
        <v>402</v>
      </c>
      <c r="C79" s="79"/>
      <c r="D79" s="109"/>
      <c r="E79" s="182" t="e">
        <f>'2018年四季度施工生产计划 （报局）美元'!#REF!*L79</f>
        <v>#REF!</v>
      </c>
      <c r="F79" s="14"/>
      <c r="G79" s="101"/>
      <c r="H79" s="182" t="e">
        <f>'2018年四季度施工生产计划 （报局）美元'!#REF!*L79</f>
        <v>#REF!</v>
      </c>
      <c r="I79" s="182" t="e">
        <f>L79*'2018年四季度施工生产计划 （报局）美元'!#REF!</f>
        <v>#REF!</v>
      </c>
      <c r="J79" s="263" t="s">
        <v>434</v>
      </c>
      <c r="L79" s="80">
        <v>6.4340999999999999</v>
      </c>
      <c r="M79" s="129" t="e">
        <f>H79-L79*'2018年四季度施工生产计划 （报局）美元'!#REF!</f>
        <v>#REF!</v>
      </c>
      <c r="N79" s="129" t="e">
        <f>I79-L79*'2018年四季度施工生产计划 （报局）美元'!#REF!</f>
        <v>#REF!</v>
      </c>
      <c r="O79" s="129" t="e">
        <f>E79-L79*'2018年四季度施工生产计划 （报局）美元'!#REF!</f>
        <v>#REF!</v>
      </c>
    </row>
    <row r="80" spans="1:15" s="57" customFormat="1" ht="27" customHeight="1">
      <c r="A80" s="22" t="s">
        <v>170</v>
      </c>
      <c r="B80" s="231" t="s">
        <v>171</v>
      </c>
      <c r="C80" s="231"/>
      <c r="D80" s="232"/>
      <c r="E80" s="233" t="s">
        <v>121</v>
      </c>
      <c r="F80" s="234"/>
      <c r="G80" s="235"/>
      <c r="H80" s="236" t="s">
        <v>121</v>
      </c>
      <c r="I80" s="236"/>
      <c r="J80" s="231"/>
      <c r="L80" s="80">
        <v>6.4340999999999999</v>
      </c>
      <c r="M80" s="129" t="e">
        <f>H80-L80*'2018年四季度施工生产计划 （报局）美元'!#REF!</f>
        <v>#VALUE!</v>
      </c>
      <c r="N80" s="129" t="e">
        <f>I80-L80*'2018年四季度施工生产计划 （报局）美元'!#REF!</f>
        <v>#REF!</v>
      </c>
      <c r="O80" s="129" t="e">
        <f>E80-L80*'2018年四季度施工生产计划 （报局）美元'!#REF!</f>
        <v>#VALUE!</v>
      </c>
    </row>
    <row r="81" spans="1:15" s="17" customFormat="1" ht="27" customHeight="1">
      <c r="A81" s="24">
        <v>1</v>
      </c>
      <c r="B81" s="115" t="s">
        <v>124</v>
      </c>
      <c r="C81" s="115"/>
      <c r="D81" s="108"/>
      <c r="E81" s="181" t="s">
        <v>121</v>
      </c>
      <c r="F81" s="200"/>
      <c r="G81" s="201"/>
      <c r="H81" s="181" t="s">
        <v>121</v>
      </c>
      <c r="I81" s="181"/>
      <c r="J81" s="124"/>
      <c r="L81" s="80">
        <v>6.4340999999999999</v>
      </c>
      <c r="M81" s="129" t="e">
        <f>H81-L81*'2018年四季度施工生产计划 （报局）美元'!#REF!</f>
        <v>#VALUE!</v>
      </c>
      <c r="N81" s="129" t="e">
        <f>I81-L81*'2018年四季度施工生产计划 （报局）美元'!#REF!</f>
        <v>#REF!</v>
      </c>
      <c r="O81" s="129" t="e">
        <f>E81-L81*'2018年四季度施工生产计划 （报局）美元'!#REF!</f>
        <v>#VALUE!</v>
      </c>
    </row>
    <row r="82" spans="1:15" s="17" customFormat="1" ht="27" customHeight="1">
      <c r="A82" s="24">
        <v>1.1000000000000001</v>
      </c>
      <c r="B82" s="115" t="s">
        <v>132</v>
      </c>
      <c r="C82" s="115"/>
      <c r="D82" s="108"/>
      <c r="E82" s="225"/>
      <c r="F82" s="99"/>
      <c r="G82" s="100"/>
      <c r="H82" s="225"/>
      <c r="I82" s="225"/>
      <c r="J82" s="124"/>
      <c r="L82" s="80">
        <v>6.4340999999999999</v>
      </c>
      <c r="M82" s="129" t="e">
        <f>H82-L82*'2018年四季度施工生产计划 （报局）美元'!#REF!</f>
        <v>#REF!</v>
      </c>
      <c r="N82" s="129" t="e">
        <f>I82-L82*'2018年四季度施工生产计划 （报局）美元'!#REF!</f>
        <v>#REF!</v>
      </c>
      <c r="O82" s="129" t="e">
        <f>E82-L82*'2018年四季度施工生产计划 （报局）美元'!#REF!</f>
        <v>#REF!</v>
      </c>
    </row>
    <row r="83" spans="1:15" s="80" customFormat="1" ht="18.75" hidden="1" customHeight="1">
      <c r="A83" s="78" t="s">
        <v>133</v>
      </c>
      <c r="B83" s="79" t="s">
        <v>146</v>
      </c>
      <c r="C83" s="79"/>
      <c r="D83" s="109" t="s">
        <v>120</v>
      </c>
      <c r="E83" s="226"/>
      <c r="F83" s="14"/>
      <c r="G83" s="101"/>
      <c r="H83" s="227"/>
      <c r="I83" s="227"/>
      <c r="J83" s="79"/>
      <c r="L83" s="80">
        <v>6.4340999999999999</v>
      </c>
      <c r="M83" s="129" t="e">
        <f>H83-L83*'2018年四季度施工生产计划 （报局）美元'!#REF!</f>
        <v>#REF!</v>
      </c>
      <c r="N83" s="129" t="e">
        <f>I83-L83*'2018年四季度施工生产计划 （报局）美元'!#REF!</f>
        <v>#REF!</v>
      </c>
      <c r="O83" s="129" t="e">
        <f>E83-L83*'2018年四季度施工生产计划 （报局）美元'!#REF!</f>
        <v>#REF!</v>
      </c>
    </row>
    <row r="84" spans="1:15" s="80" customFormat="1" ht="18.75" hidden="1" customHeight="1">
      <c r="A84" s="78" t="s">
        <v>135</v>
      </c>
      <c r="B84" s="79" t="s">
        <v>146</v>
      </c>
      <c r="C84" s="79"/>
      <c r="D84" s="109" t="s">
        <v>120</v>
      </c>
      <c r="E84" s="226"/>
      <c r="F84" s="14"/>
      <c r="G84" s="101"/>
      <c r="H84" s="227"/>
      <c r="I84" s="227"/>
      <c r="J84" s="79"/>
      <c r="L84" s="80">
        <v>6.4340999999999999</v>
      </c>
      <c r="M84" s="129" t="e">
        <f>H84-L84*'2018年四季度施工生产计划 （报局）美元'!#REF!</f>
        <v>#REF!</v>
      </c>
      <c r="N84" s="129" t="e">
        <f>I84-L84*'2018年四季度施工生产计划 （报局）美元'!#REF!</f>
        <v>#REF!</v>
      </c>
      <c r="O84" s="129" t="e">
        <f>E84-L84*'2018年四季度施工生产计划 （报局）美元'!#REF!</f>
        <v>#REF!</v>
      </c>
    </row>
    <row r="85" spans="1:15" s="80" customFormat="1" ht="18.75" hidden="1" customHeight="1">
      <c r="A85" s="78"/>
      <c r="B85" s="79" t="s">
        <v>141</v>
      </c>
      <c r="C85" s="79"/>
      <c r="D85" s="109" t="s">
        <v>120</v>
      </c>
      <c r="E85" s="226"/>
      <c r="F85" s="14"/>
      <c r="G85" s="101"/>
      <c r="H85" s="227"/>
      <c r="I85" s="227"/>
      <c r="J85" s="79"/>
      <c r="L85" s="80">
        <v>6.4340999999999999</v>
      </c>
      <c r="M85" s="129" t="e">
        <f>H85-L85*'2018年四季度施工生产计划 （报局）美元'!#REF!</f>
        <v>#REF!</v>
      </c>
      <c r="N85" s="129" t="e">
        <f>I85-L85*'2018年四季度施工生产计划 （报局）美元'!#REF!</f>
        <v>#REF!</v>
      </c>
      <c r="O85" s="129" t="e">
        <f>E85-L85*'2018年四季度施工生产计划 （报局）美元'!#REF!</f>
        <v>#REF!</v>
      </c>
    </row>
    <row r="86" spans="1:15" s="17" customFormat="1" ht="27" hidden="1" customHeight="1">
      <c r="A86" s="24">
        <v>1.2</v>
      </c>
      <c r="B86" s="115" t="s">
        <v>142</v>
      </c>
      <c r="C86" s="115"/>
      <c r="D86" s="108"/>
      <c r="E86" s="225"/>
      <c r="F86" s="99"/>
      <c r="G86" s="100"/>
      <c r="H86" s="225"/>
      <c r="I86" s="225"/>
      <c r="J86" s="124"/>
      <c r="L86" s="80">
        <v>6.4340999999999999</v>
      </c>
      <c r="M86" s="129" t="e">
        <f>H86-L86*'2018年四季度施工生产计划 （报局）美元'!#REF!</f>
        <v>#REF!</v>
      </c>
      <c r="N86" s="129" t="e">
        <f>I86-L86*'2018年四季度施工生产计划 （报局）美元'!#REF!</f>
        <v>#REF!</v>
      </c>
      <c r="O86" s="129" t="e">
        <f>E86-L86*'2018年四季度施工生产计划 （报局）美元'!#REF!</f>
        <v>#REF!</v>
      </c>
    </row>
    <row r="87" spans="1:15" s="80" customFormat="1" ht="18.75" hidden="1" customHeight="1">
      <c r="A87" s="78" t="s">
        <v>143</v>
      </c>
      <c r="B87" s="79" t="s">
        <v>146</v>
      </c>
      <c r="C87" s="79"/>
      <c r="D87" s="109" t="s">
        <v>120</v>
      </c>
      <c r="E87" s="226"/>
      <c r="F87" s="14"/>
      <c r="G87" s="101"/>
      <c r="H87" s="227"/>
      <c r="I87" s="227"/>
      <c r="J87" s="79"/>
      <c r="L87" s="80">
        <v>6.4340999999999999</v>
      </c>
      <c r="M87" s="129" t="e">
        <f>H87-L87*'2018年四季度施工生产计划 （报局）美元'!#REF!</f>
        <v>#REF!</v>
      </c>
      <c r="N87" s="129" t="e">
        <f>I87-L87*'2018年四季度施工生产计划 （报局）美元'!#REF!</f>
        <v>#REF!</v>
      </c>
      <c r="O87" s="129" t="e">
        <f>E87-L87*'2018年四季度施工生产计划 （报局）美元'!#REF!</f>
        <v>#REF!</v>
      </c>
    </row>
    <row r="88" spans="1:15" s="80" customFormat="1" ht="18.75" hidden="1" customHeight="1">
      <c r="A88" s="78" t="s">
        <v>172</v>
      </c>
      <c r="B88" s="79" t="s">
        <v>146</v>
      </c>
      <c r="C88" s="79"/>
      <c r="D88" s="109" t="s">
        <v>120</v>
      </c>
      <c r="E88" s="226"/>
      <c r="F88" s="14"/>
      <c r="G88" s="101"/>
      <c r="H88" s="227"/>
      <c r="I88" s="227"/>
      <c r="J88" s="79"/>
      <c r="L88" s="80">
        <v>6.4340999999999999</v>
      </c>
      <c r="M88" s="129" t="e">
        <f>H88-L88*'2018年四季度施工生产计划 （报局）美元'!#REF!</f>
        <v>#REF!</v>
      </c>
      <c r="N88" s="129" t="e">
        <f>I88-L88*'2018年四季度施工生产计划 （报局）美元'!#REF!</f>
        <v>#REF!</v>
      </c>
      <c r="O88" s="129" t="e">
        <f>E88-L88*'2018年四季度施工生产计划 （报局）美元'!#REF!</f>
        <v>#REF!</v>
      </c>
    </row>
    <row r="89" spans="1:15" s="80" customFormat="1" ht="18.75" hidden="1" customHeight="1">
      <c r="A89" s="78"/>
      <c r="B89" s="79" t="s">
        <v>141</v>
      </c>
      <c r="C89" s="79"/>
      <c r="D89" s="109" t="s">
        <v>120</v>
      </c>
      <c r="E89" s="226"/>
      <c r="F89" s="14"/>
      <c r="G89" s="101"/>
      <c r="H89" s="227"/>
      <c r="I89" s="227"/>
      <c r="J89" s="79"/>
      <c r="L89" s="80">
        <v>6.4340999999999999</v>
      </c>
      <c r="M89" s="129" t="e">
        <f>H89-L89*'2018年四季度施工生产计划 （报局）美元'!#REF!</f>
        <v>#REF!</v>
      </c>
      <c r="N89" s="129" t="e">
        <f>I89-L89*'2018年四季度施工生产计划 （报局）美元'!#REF!</f>
        <v>#REF!</v>
      </c>
      <c r="O89" s="129" t="e">
        <f>E89-L89*'2018年四季度施工生产计划 （报局）美元'!#REF!</f>
        <v>#REF!</v>
      </c>
    </row>
    <row r="90" spans="1:15" s="17" customFormat="1" ht="27" customHeight="1">
      <c r="A90" s="24">
        <v>2</v>
      </c>
      <c r="B90" s="115" t="s">
        <v>126</v>
      </c>
      <c r="C90" s="115"/>
      <c r="D90" s="108"/>
      <c r="E90" s="181" t="s">
        <v>121</v>
      </c>
      <c r="F90" s="200"/>
      <c r="G90" s="201"/>
      <c r="H90" s="181" t="s">
        <v>121</v>
      </c>
      <c r="I90" s="181"/>
      <c r="J90" s="124"/>
      <c r="L90" s="80">
        <v>6.4340999999999999</v>
      </c>
      <c r="M90" s="129" t="e">
        <f>H90-L90*'2018年四季度施工生产计划 （报局）美元'!#REF!</f>
        <v>#VALUE!</v>
      </c>
      <c r="N90" s="129" t="e">
        <f>I90-L90*'2018年四季度施工生产计划 （报局）美元'!#REF!</f>
        <v>#REF!</v>
      </c>
      <c r="O90" s="129" t="e">
        <f>E90-L90*'2018年四季度施工生产计划 （报局）美元'!#REF!</f>
        <v>#VALUE!</v>
      </c>
    </row>
    <row r="91" spans="1:15" s="17" customFormat="1" ht="27" hidden="1" customHeight="1">
      <c r="A91" s="24">
        <v>2.1</v>
      </c>
      <c r="B91" s="115" t="s">
        <v>151</v>
      </c>
      <c r="C91" s="115"/>
      <c r="D91" s="108"/>
      <c r="E91" s="225"/>
      <c r="F91" s="99"/>
      <c r="G91" s="100"/>
      <c r="H91" s="225"/>
      <c r="I91" s="225"/>
      <c r="J91" s="124"/>
      <c r="L91" s="80">
        <v>6.4340999999999999</v>
      </c>
      <c r="M91" s="129" t="e">
        <f>H91-L91*'2018年四季度施工生产计划 （报局）美元'!#REF!</f>
        <v>#REF!</v>
      </c>
      <c r="N91" s="129" t="e">
        <f>I91-L91*'2018年四季度施工生产计划 （报局）美元'!#REF!</f>
        <v>#REF!</v>
      </c>
      <c r="O91" s="129" t="e">
        <f>E91-L91*'2018年四季度施工生产计划 （报局）美元'!#REF!</f>
        <v>#REF!</v>
      </c>
    </row>
    <row r="92" spans="1:15" s="80" customFormat="1" ht="18.75" hidden="1" customHeight="1">
      <c r="A92" s="78" t="s">
        <v>145</v>
      </c>
      <c r="B92" s="79" t="s">
        <v>146</v>
      </c>
      <c r="C92" s="79"/>
      <c r="D92" s="109" t="s">
        <v>120</v>
      </c>
      <c r="E92" s="226"/>
      <c r="F92" s="14"/>
      <c r="G92" s="101"/>
      <c r="H92" s="227"/>
      <c r="I92" s="227"/>
      <c r="J92" s="79"/>
      <c r="L92" s="80">
        <v>6.4340999999999999</v>
      </c>
      <c r="M92" s="129" t="e">
        <f>H92-L92*'2018年四季度施工生产计划 （报局）美元'!#REF!</f>
        <v>#REF!</v>
      </c>
      <c r="N92" s="129" t="e">
        <f>I92-L92*'2018年四季度施工生产计划 （报局）美元'!#REF!</f>
        <v>#REF!</v>
      </c>
      <c r="O92" s="129" t="e">
        <f>E92-L92*'2018年四季度施工生产计划 （报局）美元'!#REF!</f>
        <v>#REF!</v>
      </c>
    </row>
    <row r="93" spans="1:15" s="80" customFormat="1" ht="18.75" hidden="1" customHeight="1">
      <c r="A93" s="78" t="s">
        <v>147</v>
      </c>
      <c r="B93" s="79" t="s">
        <v>146</v>
      </c>
      <c r="C93" s="79"/>
      <c r="D93" s="109" t="s">
        <v>120</v>
      </c>
      <c r="E93" s="226"/>
      <c r="F93" s="14"/>
      <c r="G93" s="101"/>
      <c r="H93" s="227"/>
      <c r="I93" s="227"/>
      <c r="J93" s="79"/>
      <c r="L93" s="80">
        <v>6.4340999999999999</v>
      </c>
      <c r="M93" s="129" t="e">
        <f>H93-L93*'2018年四季度施工生产计划 （报局）美元'!#REF!</f>
        <v>#REF!</v>
      </c>
      <c r="N93" s="129" t="e">
        <f>I93-L93*'2018年四季度施工生产计划 （报局）美元'!#REF!</f>
        <v>#REF!</v>
      </c>
      <c r="O93" s="129" t="e">
        <f>E93-L93*'2018年四季度施工生产计划 （报局）美元'!#REF!</f>
        <v>#REF!</v>
      </c>
    </row>
    <row r="94" spans="1:15" s="80" customFormat="1" ht="18.75" hidden="1" customHeight="1">
      <c r="A94" s="78"/>
      <c r="B94" s="79" t="s">
        <v>141</v>
      </c>
      <c r="C94" s="79"/>
      <c r="D94" s="109" t="s">
        <v>120</v>
      </c>
      <c r="E94" s="226"/>
      <c r="F94" s="14"/>
      <c r="G94" s="101"/>
      <c r="H94" s="227"/>
      <c r="I94" s="227"/>
      <c r="J94" s="79"/>
      <c r="L94" s="80">
        <v>6.4340999999999999</v>
      </c>
      <c r="M94" s="129" t="e">
        <f>H94-L94*'2018年四季度施工生产计划 （报局）美元'!#REF!</f>
        <v>#REF!</v>
      </c>
      <c r="N94" s="129" t="e">
        <f>I94-L94*'2018年四季度施工生产计划 （报局）美元'!#REF!</f>
        <v>#REF!</v>
      </c>
      <c r="O94" s="129" t="e">
        <f>E94-L94*'2018年四季度施工生产计划 （报局）美元'!#REF!</f>
        <v>#REF!</v>
      </c>
    </row>
    <row r="95" spans="1:15" s="17" customFormat="1" ht="27" hidden="1" customHeight="1">
      <c r="A95" s="24">
        <v>2.2000000000000002</v>
      </c>
      <c r="B95" s="115" t="s">
        <v>154</v>
      </c>
      <c r="C95" s="115"/>
      <c r="D95" s="108"/>
      <c r="E95" s="225"/>
      <c r="F95" s="99"/>
      <c r="G95" s="100"/>
      <c r="H95" s="225"/>
      <c r="I95" s="225"/>
      <c r="J95" s="124"/>
      <c r="L95" s="80">
        <v>6.4340999999999999</v>
      </c>
      <c r="M95" s="129" t="e">
        <f>H95-L95*'2018年四季度施工生产计划 （报局）美元'!#REF!</f>
        <v>#REF!</v>
      </c>
      <c r="N95" s="129" t="e">
        <f>I95-L95*'2018年四季度施工生产计划 （报局）美元'!#REF!</f>
        <v>#REF!</v>
      </c>
      <c r="O95" s="129" t="e">
        <f>E95-L95*'2018年四季度施工生产计划 （报局）美元'!#REF!</f>
        <v>#REF!</v>
      </c>
    </row>
    <row r="96" spans="1:15" s="80" customFormat="1" ht="18.75" hidden="1" customHeight="1">
      <c r="A96" s="78" t="s">
        <v>149</v>
      </c>
      <c r="B96" s="79" t="s">
        <v>146</v>
      </c>
      <c r="C96" s="79"/>
      <c r="D96" s="109" t="s">
        <v>120</v>
      </c>
      <c r="E96" s="226"/>
      <c r="F96" s="14"/>
      <c r="G96" s="101"/>
      <c r="H96" s="227"/>
      <c r="I96" s="227"/>
      <c r="J96" s="79"/>
      <c r="L96" s="80">
        <v>6.4340999999999999</v>
      </c>
      <c r="M96" s="129" t="e">
        <f>H96-L96*'2018年四季度施工生产计划 （报局）美元'!#REF!</f>
        <v>#REF!</v>
      </c>
      <c r="N96" s="129" t="e">
        <f>I96-L96*'2018年四季度施工生产计划 （报局）美元'!#REF!</f>
        <v>#REF!</v>
      </c>
      <c r="O96" s="129" t="e">
        <f>E96-L96*'2018年四季度施工生产计划 （报局）美元'!#REF!</f>
        <v>#REF!</v>
      </c>
    </row>
    <row r="97" spans="1:15" s="80" customFormat="1" ht="18.75" hidden="1" customHeight="1">
      <c r="A97" s="78" t="s">
        <v>150</v>
      </c>
      <c r="B97" s="79" t="s">
        <v>146</v>
      </c>
      <c r="C97" s="79"/>
      <c r="D97" s="109" t="s">
        <v>120</v>
      </c>
      <c r="E97" s="226"/>
      <c r="F97" s="14"/>
      <c r="G97" s="101"/>
      <c r="H97" s="227"/>
      <c r="I97" s="227"/>
      <c r="J97" s="79"/>
      <c r="L97" s="80">
        <v>6.4340999999999999</v>
      </c>
      <c r="M97" s="129" t="e">
        <f>H97-L97*'2018年四季度施工生产计划 （报局）美元'!#REF!</f>
        <v>#REF!</v>
      </c>
      <c r="N97" s="129" t="e">
        <f>I97-L97*'2018年四季度施工生产计划 （报局）美元'!#REF!</f>
        <v>#REF!</v>
      </c>
      <c r="O97" s="129" t="e">
        <f>E97-L97*'2018年四季度施工生产计划 （报局）美元'!#REF!</f>
        <v>#REF!</v>
      </c>
    </row>
    <row r="98" spans="1:15" s="80" customFormat="1" ht="18.75" hidden="1" customHeight="1">
      <c r="A98" s="78"/>
      <c r="B98" s="79" t="s">
        <v>141</v>
      </c>
      <c r="C98" s="79"/>
      <c r="D98" s="109" t="s">
        <v>120</v>
      </c>
      <c r="E98" s="226"/>
      <c r="F98" s="14"/>
      <c r="G98" s="101"/>
      <c r="H98" s="227"/>
      <c r="I98" s="227"/>
      <c r="J98" s="79"/>
      <c r="L98" s="80">
        <v>6.4340999999999999</v>
      </c>
      <c r="M98" s="129" t="e">
        <f>H98-L98*'2018年四季度施工生产计划 （报局）美元'!#REF!</f>
        <v>#REF!</v>
      </c>
      <c r="N98" s="129" t="e">
        <f>I98-L98*'2018年四季度施工生产计划 （报局）美元'!#REF!</f>
        <v>#REF!</v>
      </c>
      <c r="O98" s="129" t="e">
        <f>E98-L98*'2018年四季度施工生产计划 （报局）美元'!#REF!</f>
        <v>#REF!</v>
      </c>
    </row>
    <row r="99" spans="1:15" s="17" customFormat="1" ht="27" customHeight="1">
      <c r="A99" s="24">
        <v>3</v>
      </c>
      <c r="B99" s="115" t="s">
        <v>125</v>
      </c>
      <c r="C99" s="115"/>
      <c r="D99" s="108"/>
      <c r="E99" s="181" t="s">
        <v>121</v>
      </c>
      <c r="F99" s="200"/>
      <c r="G99" s="201"/>
      <c r="H99" s="181" t="s">
        <v>121</v>
      </c>
      <c r="I99" s="181"/>
      <c r="J99" s="124"/>
      <c r="L99" s="80">
        <v>6.4340999999999999</v>
      </c>
      <c r="M99" s="129" t="e">
        <f>H99-L99*'2018年四季度施工生产计划 （报局）美元'!#REF!</f>
        <v>#VALUE!</v>
      </c>
      <c r="N99" s="129" t="e">
        <f>I99-L99*'2018年四季度施工生产计划 （报局）美元'!#REF!</f>
        <v>#REF!</v>
      </c>
      <c r="O99" s="129" t="e">
        <f>E99-L99*'2018年四季度施工生产计划 （报局）美元'!#REF!</f>
        <v>#VALUE!</v>
      </c>
    </row>
    <row r="100" spans="1:15" s="17" customFormat="1" ht="27" hidden="1" customHeight="1">
      <c r="A100" s="24">
        <v>3.1</v>
      </c>
      <c r="B100" s="115" t="s">
        <v>144</v>
      </c>
      <c r="C100" s="115"/>
      <c r="D100" s="108"/>
      <c r="E100" s="225"/>
      <c r="F100" s="99"/>
      <c r="G100" s="100"/>
      <c r="H100" s="225"/>
      <c r="I100" s="225"/>
      <c r="J100" s="124"/>
      <c r="L100" s="80">
        <v>6.4340999999999999</v>
      </c>
      <c r="M100" s="129" t="e">
        <f>H100-L100*'2018年四季度施工生产计划 （报局）美元'!#REF!</f>
        <v>#REF!</v>
      </c>
      <c r="N100" s="129" t="e">
        <f>I100-L100*'2018年四季度施工生产计划 （报局）美元'!#REF!</f>
        <v>#REF!</v>
      </c>
      <c r="O100" s="129" t="e">
        <f>E100-L100*'2018年四季度施工生产计划 （报局）美元'!#REF!</f>
        <v>#REF!</v>
      </c>
    </row>
    <row r="101" spans="1:15" s="80" customFormat="1" ht="18.75" hidden="1" customHeight="1">
      <c r="A101" s="78" t="s">
        <v>152</v>
      </c>
      <c r="B101" s="79" t="s">
        <v>146</v>
      </c>
      <c r="C101" s="79"/>
      <c r="D101" s="109" t="s">
        <v>120</v>
      </c>
      <c r="E101" s="226"/>
      <c r="F101" s="14"/>
      <c r="G101" s="101"/>
      <c r="H101" s="227"/>
      <c r="I101" s="227"/>
      <c r="J101" s="79"/>
      <c r="L101" s="80">
        <v>6.4340999999999999</v>
      </c>
      <c r="M101" s="129" t="e">
        <f>H101-L101*'2018年四季度施工生产计划 （报局）美元'!#REF!</f>
        <v>#REF!</v>
      </c>
      <c r="N101" s="129" t="e">
        <f>I101-L101*'2018年四季度施工生产计划 （报局）美元'!#REF!</f>
        <v>#REF!</v>
      </c>
      <c r="O101" s="129" t="e">
        <f>E101-L101*'2018年四季度施工生产计划 （报局）美元'!#REF!</f>
        <v>#REF!</v>
      </c>
    </row>
    <row r="102" spans="1:15" s="80" customFormat="1" ht="18.75" hidden="1" customHeight="1">
      <c r="A102" s="78" t="s">
        <v>173</v>
      </c>
      <c r="B102" s="79" t="s">
        <v>146</v>
      </c>
      <c r="C102" s="79"/>
      <c r="D102" s="109" t="s">
        <v>120</v>
      </c>
      <c r="E102" s="226"/>
      <c r="F102" s="14"/>
      <c r="G102" s="101"/>
      <c r="H102" s="227"/>
      <c r="I102" s="227"/>
      <c r="J102" s="79"/>
      <c r="L102" s="80">
        <v>6.4340999999999999</v>
      </c>
      <c r="M102" s="129" t="e">
        <f>H102-L102*'2018年四季度施工生产计划 （报局）美元'!#REF!</f>
        <v>#REF!</v>
      </c>
      <c r="N102" s="129" t="e">
        <f>I102-L102*'2018年四季度施工生产计划 （报局）美元'!#REF!</f>
        <v>#REF!</v>
      </c>
      <c r="O102" s="129" t="e">
        <f>E102-L102*'2018年四季度施工生产计划 （报局）美元'!#REF!</f>
        <v>#REF!</v>
      </c>
    </row>
    <row r="103" spans="1:15" s="80" customFormat="1" ht="18.75" hidden="1" customHeight="1">
      <c r="A103" s="78"/>
      <c r="B103" s="79" t="s">
        <v>141</v>
      </c>
      <c r="C103" s="79"/>
      <c r="D103" s="109" t="s">
        <v>120</v>
      </c>
      <c r="E103" s="226"/>
      <c r="F103" s="14"/>
      <c r="G103" s="101"/>
      <c r="H103" s="227"/>
      <c r="I103" s="227"/>
      <c r="J103" s="79"/>
      <c r="L103" s="80">
        <v>6.4340999999999999</v>
      </c>
      <c r="M103" s="129" t="e">
        <f>H103-L103*'2018年四季度施工生产计划 （报局）美元'!#REF!</f>
        <v>#REF!</v>
      </c>
      <c r="N103" s="129" t="e">
        <f>I103-L103*'2018年四季度施工生产计划 （报局）美元'!#REF!</f>
        <v>#REF!</v>
      </c>
      <c r="O103" s="129" t="e">
        <f>E103-L103*'2018年四季度施工生产计划 （报局）美元'!#REF!</f>
        <v>#REF!</v>
      </c>
    </row>
    <row r="104" spans="1:15" s="17" customFormat="1" ht="27" hidden="1" customHeight="1">
      <c r="A104" s="24">
        <v>3.2</v>
      </c>
      <c r="B104" s="115" t="s">
        <v>148</v>
      </c>
      <c r="C104" s="115"/>
      <c r="D104" s="108"/>
      <c r="E104" s="225"/>
      <c r="F104" s="99"/>
      <c r="G104" s="100"/>
      <c r="H104" s="225"/>
      <c r="I104" s="225"/>
      <c r="J104" s="124"/>
      <c r="L104" s="80">
        <v>6.4340999999999999</v>
      </c>
      <c r="M104" s="129" t="e">
        <f>H104-L104*'2018年四季度施工生产计划 （报局）美元'!#REF!</f>
        <v>#REF!</v>
      </c>
      <c r="N104" s="129" t="e">
        <f>I104-L104*'2018年四季度施工生产计划 （报局）美元'!#REF!</f>
        <v>#REF!</v>
      </c>
      <c r="O104" s="129" t="e">
        <f>E104-L104*'2018年四季度施工生产计划 （报局）美元'!#REF!</f>
        <v>#REF!</v>
      </c>
    </row>
    <row r="105" spans="1:15" s="80" customFormat="1" ht="18.75" hidden="1" customHeight="1">
      <c r="A105" s="78" t="s">
        <v>155</v>
      </c>
      <c r="B105" s="79" t="s">
        <v>146</v>
      </c>
      <c r="C105" s="79"/>
      <c r="D105" s="109" t="s">
        <v>120</v>
      </c>
      <c r="E105" s="226"/>
      <c r="F105" s="14"/>
      <c r="G105" s="101"/>
      <c r="H105" s="227"/>
      <c r="I105" s="227"/>
      <c r="J105" s="79"/>
      <c r="L105" s="80">
        <v>6.4340999999999999</v>
      </c>
      <c r="M105" s="129" t="e">
        <f>H105-L105*'2018年四季度施工生产计划 （报局）美元'!#REF!</f>
        <v>#REF!</v>
      </c>
      <c r="N105" s="129" t="e">
        <f>I105-L105*'2018年四季度施工生产计划 （报局）美元'!#REF!</f>
        <v>#REF!</v>
      </c>
      <c r="O105" s="129" t="e">
        <f>E105-L105*'2018年四季度施工生产计划 （报局）美元'!#REF!</f>
        <v>#REF!</v>
      </c>
    </row>
    <row r="106" spans="1:15" s="80" customFormat="1" ht="18.75" hidden="1" customHeight="1">
      <c r="A106" s="78" t="s">
        <v>174</v>
      </c>
      <c r="B106" s="79" t="s">
        <v>146</v>
      </c>
      <c r="C106" s="79"/>
      <c r="D106" s="109" t="s">
        <v>120</v>
      </c>
      <c r="E106" s="226"/>
      <c r="F106" s="14"/>
      <c r="G106" s="101"/>
      <c r="H106" s="227"/>
      <c r="I106" s="227"/>
      <c r="J106" s="79"/>
      <c r="L106" s="80">
        <v>6.4340999999999999</v>
      </c>
      <c r="M106" s="129" t="e">
        <f>H106-L106*'2018年四季度施工生产计划 （报局）美元'!#REF!</f>
        <v>#REF!</v>
      </c>
      <c r="N106" s="129" t="e">
        <f>I106-L106*'2018年四季度施工生产计划 （报局）美元'!#REF!</f>
        <v>#REF!</v>
      </c>
      <c r="O106" s="129" t="e">
        <f>E106-L106*'2018年四季度施工生产计划 （报局）美元'!#REF!</f>
        <v>#REF!</v>
      </c>
    </row>
    <row r="107" spans="1:15" s="80" customFormat="1" ht="18.75" hidden="1" customHeight="1">
      <c r="A107" s="78"/>
      <c r="B107" s="79" t="s">
        <v>141</v>
      </c>
      <c r="C107" s="79"/>
      <c r="D107" s="109" t="s">
        <v>120</v>
      </c>
      <c r="E107" s="226"/>
      <c r="F107" s="14"/>
      <c r="G107" s="101"/>
      <c r="H107" s="227"/>
      <c r="I107" s="227"/>
      <c r="J107" s="79"/>
      <c r="L107" s="80">
        <v>6.4340999999999999</v>
      </c>
      <c r="M107" s="129" t="e">
        <f>H107-L107*'2018年四季度施工生产计划 （报局）美元'!#REF!</f>
        <v>#REF!</v>
      </c>
      <c r="N107" s="129" t="e">
        <f>I107-L107*'2018年四季度施工生产计划 （报局）美元'!#REF!</f>
        <v>#REF!</v>
      </c>
      <c r="O107" s="129" t="e">
        <f>E107-L107*'2018年四季度施工生产计划 （报局）美元'!#REF!</f>
        <v>#REF!</v>
      </c>
    </row>
    <row r="108" spans="1:15" s="17" customFormat="1" ht="27" customHeight="1">
      <c r="A108" s="24">
        <v>4</v>
      </c>
      <c r="B108" s="115" t="s">
        <v>127</v>
      </c>
      <c r="C108" s="115"/>
      <c r="D108" s="108"/>
      <c r="E108" s="181" t="s">
        <v>121</v>
      </c>
      <c r="F108" s="200"/>
      <c r="G108" s="201"/>
      <c r="H108" s="181" t="s">
        <v>121</v>
      </c>
      <c r="I108" s="181"/>
      <c r="J108" s="124"/>
      <c r="L108" s="80">
        <v>6.4340999999999999</v>
      </c>
      <c r="M108" s="129" t="e">
        <f>H108-L108*'2018年四季度施工生产计划 （报局）美元'!#REF!</f>
        <v>#VALUE!</v>
      </c>
      <c r="N108" s="129" t="e">
        <f>I108-L108*'2018年四季度施工生产计划 （报局）美元'!#REF!</f>
        <v>#REF!</v>
      </c>
      <c r="O108" s="129" t="e">
        <f>E108-L108*'2018年四季度施工生产计划 （报局）美元'!#REF!</f>
        <v>#VALUE!</v>
      </c>
    </row>
    <row r="109" spans="1:15" s="17" customFormat="1" ht="27" hidden="1" customHeight="1">
      <c r="A109" s="24">
        <v>4.0999999999999996</v>
      </c>
      <c r="B109" s="115" t="s">
        <v>156</v>
      </c>
      <c r="C109" s="115"/>
      <c r="D109" s="108"/>
      <c r="E109" s="225"/>
      <c r="F109" s="99"/>
      <c r="G109" s="100"/>
      <c r="H109" s="225"/>
      <c r="I109" s="225"/>
      <c r="J109" s="124"/>
      <c r="L109" s="80">
        <v>6.4340999999999999</v>
      </c>
      <c r="M109" s="129" t="e">
        <f>H109-L109*'2018年四季度施工生产计划 （报局）美元'!#REF!</f>
        <v>#REF!</v>
      </c>
      <c r="N109" s="129" t="e">
        <f>I109-L109*'2018年四季度施工生产计划 （报局）美元'!#REF!</f>
        <v>#REF!</v>
      </c>
      <c r="O109" s="129" t="e">
        <f>E109-L109*'2018年四季度施工生产计划 （报局）美元'!#REF!</f>
        <v>#REF!</v>
      </c>
    </row>
    <row r="110" spans="1:15" s="80" customFormat="1" ht="18.75" hidden="1" customHeight="1">
      <c r="A110" s="78" t="s">
        <v>157</v>
      </c>
      <c r="B110" s="79" t="s">
        <v>146</v>
      </c>
      <c r="C110" s="79"/>
      <c r="D110" s="109" t="s">
        <v>120</v>
      </c>
      <c r="E110" s="226"/>
      <c r="F110" s="14"/>
      <c r="G110" s="101"/>
      <c r="H110" s="227"/>
      <c r="I110" s="227"/>
      <c r="J110" s="79"/>
      <c r="L110" s="80">
        <v>6.4340999999999999</v>
      </c>
      <c r="M110" s="129" t="e">
        <f>H110-L110*'2018年四季度施工生产计划 （报局）美元'!#REF!</f>
        <v>#REF!</v>
      </c>
      <c r="N110" s="129" t="e">
        <f>I110-L110*'2018年四季度施工生产计划 （报局）美元'!#REF!</f>
        <v>#REF!</v>
      </c>
      <c r="O110" s="129" t="e">
        <f>E110-L110*'2018年四季度施工生产计划 （报局）美元'!#REF!</f>
        <v>#REF!</v>
      </c>
    </row>
    <row r="111" spans="1:15" s="80" customFormat="1" ht="18.75" hidden="1" customHeight="1">
      <c r="A111" s="78" t="s">
        <v>158</v>
      </c>
      <c r="B111" s="79" t="s">
        <v>146</v>
      </c>
      <c r="C111" s="79"/>
      <c r="D111" s="109" t="s">
        <v>120</v>
      </c>
      <c r="E111" s="226"/>
      <c r="F111" s="14"/>
      <c r="G111" s="101"/>
      <c r="H111" s="227"/>
      <c r="I111" s="227"/>
      <c r="J111" s="79"/>
      <c r="L111" s="80">
        <v>6.4340999999999999</v>
      </c>
      <c r="M111" s="129" t="e">
        <f>H111-L111*'2018年四季度施工生产计划 （报局）美元'!#REF!</f>
        <v>#REF!</v>
      </c>
      <c r="N111" s="129" t="e">
        <f>I111-L111*'2018年四季度施工生产计划 （报局）美元'!#REF!</f>
        <v>#REF!</v>
      </c>
      <c r="O111" s="129" t="e">
        <f>E111-L111*'2018年四季度施工生产计划 （报局）美元'!#REF!</f>
        <v>#REF!</v>
      </c>
    </row>
    <row r="112" spans="1:15" s="80" customFormat="1" ht="18.75" hidden="1" customHeight="1">
      <c r="A112" s="78"/>
      <c r="B112" s="79" t="s">
        <v>141</v>
      </c>
      <c r="C112" s="79"/>
      <c r="D112" s="109" t="s">
        <v>120</v>
      </c>
      <c r="E112" s="226"/>
      <c r="F112" s="14"/>
      <c r="G112" s="101"/>
      <c r="H112" s="227"/>
      <c r="I112" s="227"/>
      <c r="J112" s="79"/>
      <c r="L112" s="80">
        <v>6.4340999999999999</v>
      </c>
      <c r="M112" s="129" t="e">
        <f>H112-L112*'2018年四季度施工生产计划 （报局）美元'!#REF!</f>
        <v>#REF!</v>
      </c>
      <c r="N112" s="129" t="e">
        <f>I112-L112*'2018年四季度施工生产计划 （报局）美元'!#REF!</f>
        <v>#REF!</v>
      </c>
      <c r="O112" s="129" t="e">
        <f>E112-L112*'2018年四季度施工生产计划 （报局）美元'!#REF!</f>
        <v>#REF!</v>
      </c>
    </row>
    <row r="113" spans="1:15" s="17" customFormat="1" ht="27" hidden="1" customHeight="1">
      <c r="A113" s="24">
        <v>4.2</v>
      </c>
      <c r="B113" s="115" t="s">
        <v>160</v>
      </c>
      <c r="C113" s="115"/>
      <c r="D113" s="108"/>
      <c r="E113" s="225"/>
      <c r="F113" s="99"/>
      <c r="G113" s="100"/>
      <c r="H113" s="225"/>
      <c r="I113" s="225"/>
      <c r="J113" s="124"/>
      <c r="L113" s="80">
        <v>6.4340999999999999</v>
      </c>
      <c r="M113" s="129" t="e">
        <f>H113-L113*'2018年四季度施工生产计划 （报局）美元'!#REF!</f>
        <v>#REF!</v>
      </c>
      <c r="N113" s="129" t="e">
        <f>I113-L113*'2018年四季度施工生产计划 （报局）美元'!#REF!</f>
        <v>#REF!</v>
      </c>
      <c r="O113" s="129" t="e">
        <f>E113-L113*'2018年四季度施工生产计划 （报局）美元'!#REF!</f>
        <v>#REF!</v>
      </c>
    </row>
    <row r="114" spans="1:15" s="80" customFormat="1" ht="18.75" hidden="1" customHeight="1">
      <c r="A114" s="78" t="s">
        <v>161</v>
      </c>
      <c r="B114" s="79" t="s">
        <v>146</v>
      </c>
      <c r="C114" s="79"/>
      <c r="D114" s="109" t="s">
        <v>120</v>
      </c>
      <c r="E114" s="226"/>
      <c r="F114" s="14"/>
      <c r="G114" s="101"/>
      <c r="H114" s="227"/>
      <c r="I114" s="227"/>
      <c r="J114" s="79"/>
      <c r="L114" s="80">
        <v>6.4340999999999999</v>
      </c>
      <c r="M114" s="129" t="e">
        <f>H114-L114*'2018年四季度施工生产计划 （报局）美元'!#REF!</f>
        <v>#REF!</v>
      </c>
      <c r="N114" s="129" t="e">
        <f>I114-L114*'2018年四季度施工生产计划 （报局）美元'!#REF!</f>
        <v>#REF!</v>
      </c>
      <c r="O114" s="129" t="e">
        <f>E114-L114*'2018年四季度施工生产计划 （报局）美元'!#REF!</f>
        <v>#REF!</v>
      </c>
    </row>
    <row r="115" spans="1:15" s="80" customFormat="1" ht="18.75" hidden="1" customHeight="1">
      <c r="A115" s="78" t="s">
        <v>162</v>
      </c>
      <c r="B115" s="79" t="s">
        <v>146</v>
      </c>
      <c r="C115" s="79"/>
      <c r="D115" s="109" t="s">
        <v>120</v>
      </c>
      <c r="E115" s="226"/>
      <c r="F115" s="14"/>
      <c r="G115" s="101"/>
      <c r="H115" s="227"/>
      <c r="I115" s="227"/>
      <c r="J115" s="79"/>
      <c r="L115" s="80">
        <v>6.4340999999999999</v>
      </c>
      <c r="M115" s="129" t="e">
        <f>H115-L115*'2018年四季度施工生产计划 （报局）美元'!#REF!</f>
        <v>#REF!</v>
      </c>
      <c r="N115" s="129" t="e">
        <f>I115-L115*'2018年四季度施工生产计划 （报局）美元'!#REF!</f>
        <v>#REF!</v>
      </c>
      <c r="O115" s="129" t="e">
        <f>E115-L115*'2018年四季度施工生产计划 （报局）美元'!#REF!</f>
        <v>#REF!</v>
      </c>
    </row>
    <row r="116" spans="1:15" s="80" customFormat="1" ht="18.75" hidden="1" customHeight="1">
      <c r="A116" s="78"/>
      <c r="B116" s="79" t="s">
        <v>141</v>
      </c>
      <c r="C116" s="79"/>
      <c r="D116" s="109" t="s">
        <v>120</v>
      </c>
      <c r="E116" s="226"/>
      <c r="F116" s="14"/>
      <c r="G116" s="101"/>
      <c r="H116" s="227"/>
      <c r="I116" s="227"/>
      <c r="J116" s="79"/>
      <c r="L116" s="80">
        <v>6.4340999999999999</v>
      </c>
      <c r="M116" s="129" t="e">
        <f>H116-L116*'2018年四季度施工生产计划 （报局）美元'!#REF!</f>
        <v>#REF!</v>
      </c>
      <c r="N116" s="129" t="e">
        <f>I116-L116*'2018年四季度施工生产计划 （报局）美元'!#REF!</f>
        <v>#REF!</v>
      </c>
      <c r="O116" s="129" t="e">
        <f>E116-L116*'2018年四季度施工生产计划 （报局）美元'!#REF!</f>
        <v>#REF!</v>
      </c>
    </row>
    <row r="117" spans="1:15" s="17" customFormat="1" ht="27" customHeight="1">
      <c r="A117" s="24">
        <v>5</v>
      </c>
      <c r="B117" s="115" t="s">
        <v>163</v>
      </c>
      <c r="C117" s="115"/>
      <c r="D117" s="108"/>
      <c r="E117" s="181" t="s">
        <v>121</v>
      </c>
      <c r="F117" s="99"/>
      <c r="G117" s="100"/>
      <c r="H117" s="181" t="s">
        <v>121</v>
      </c>
      <c r="I117" s="181"/>
      <c r="J117" s="124"/>
      <c r="L117" s="80">
        <v>6.4340999999999999</v>
      </c>
      <c r="M117" s="129" t="e">
        <f>H117-L117*'2018年四季度施工生产计划 （报局）美元'!#REF!</f>
        <v>#VALUE!</v>
      </c>
      <c r="N117" s="129" t="e">
        <f>I117-L117*'2018年四季度施工生产计划 （报局）美元'!#REF!</f>
        <v>#REF!</v>
      </c>
      <c r="O117" s="129" t="e">
        <f>E117-L117*'2018年四季度施工生产计划 （报局）美元'!#REF!</f>
        <v>#VALUE!</v>
      </c>
    </row>
    <row r="118" spans="1:15" s="17" customFormat="1" ht="27" hidden="1" customHeight="1">
      <c r="A118" s="24">
        <v>5.0999999999999996</v>
      </c>
      <c r="B118" s="115" t="s">
        <v>164</v>
      </c>
      <c r="C118" s="115"/>
      <c r="D118" s="108"/>
      <c r="E118" s="225"/>
      <c r="F118" s="99"/>
      <c r="G118" s="100"/>
      <c r="H118" s="225"/>
      <c r="I118" s="225"/>
      <c r="J118" s="124"/>
      <c r="L118" s="80">
        <v>6.4340999999999999</v>
      </c>
      <c r="M118" s="129">
        <f>H118-L118*'2018年四季度施工生产计划 （报局）美元'!H70</f>
        <v>0</v>
      </c>
      <c r="N118" s="129">
        <f>I118-L118*'2018年四季度施工生产计划 （报局）美元'!I70</f>
        <v>0</v>
      </c>
      <c r="O118" s="129">
        <f>E118-L118*'2018年四季度施工生产计划 （报局）美元'!E70</f>
        <v>0</v>
      </c>
    </row>
    <row r="119" spans="1:15" s="80" customFormat="1" ht="18.75" hidden="1" customHeight="1">
      <c r="A119" s="78" t="s">
        <v>165</v>
      </c>
      <c r="B119" s="79" t="s">
        <v>146</v>
      </c>
      <c r="C119" s="79"/>
      <c r="D119" s="109" t="s">
        <v>120</v>
      </c>
      <c r="E119" s="226"/>
      <c r="F119" s="14"/>
      <c r="G119" s="101"/>
      <c r="H119" s="227"/>
      <c r="I119" s="227"/>
      <c r="J119" s="79"/>
      <c r="L119" s="80">
        <v>6.4340999999999999</v>
      </c>
      <c r="M119" s="129">
        <f>H119-L119*'2018年四季度施工生产计划 （报局）美元'!H71</f>
        <v>0</v>
      </c>
      <c r="N119" s="129">
        <f>I119-L119*'2018年四季度施工生产计划 （报局）美元'!I71</f>
        <v>0</v>
      </c>
      <c r="O119" s="129">
        <f>E119-L119*'2018年四季度施工生产计划 （报局）美元'!E71</f>
        <v>0</v>
      </c>
    </row>
    <row r="120" spans="1:15" s="80" customFormat="1" ht="18.75" hidden="1" customHeight="1">
      <c r="A120" s="78" t="s">
        <v>166</v>
      </c>
      <c r="B120" s="79" t="s">
        <v>146</v>
      </c>
      <c r="C120" s="79"/>
      <c r="D120" s="109" t="s">
        <v>120</v>
      </c>
      <c r="E120" s="226"/>
      <c r="F120" s="14"/>
      <c r="G120" s="101"/>
      <c r="H120" s="227"/>
      <c r="I120" s="227"/>
      <c r="J120" s="79"/>
      <c r="L120" s="80">
        <v>6.4340999999999999</v>
      </c>
      <c r="M120" s="129">
        <f>H120-L120*'2018年四季度施工生产计划 （报局）美元'!H72</f>
        <v>0</v>
      </c>
      <c r="N120" s="129">
        <f>I120-L120*'2018年四季度施工生产计划 （报局）美元'!I72</f>
        <v>0</v>
      </c>
      <c r="O120" s="129">
        <f>E120-L120*'2018年四季度施工生产计划 （报局）美元'!E72</f>
        <v>0</v>
      </c>
    </row>
    <row r="121" spans="1:15" s="80" customFormat="1" ht="18.75" hidden="1" customHeight="1">
      <c r="A121" s="78"/>
      <c r="B121" s="79" t="s">
        <v>141</v>
      </c>
      <c r="C121" s="79"/>
      <c r="D121" s="109" t="s">
        <v>120</v>
      </c>
      <c r="E121" s="226"/>
      <c r="F121" s="14"/>
      <c r="G121" s="101"/>
      <c r="H121" s="227"/>
      <c r="I121" s="227"/>
      <c r="J121" s="79"/>
      <c r="L121" s="80">
        <v>6.4340999999999999</v>
      </c>
      <c r="M121" s="129">
        <f>H121-L121*'2018年四季度施工生产计划 （报局）美元'!H73</f>
        <v>0</v>
      </c>
      <c r="N121" s="129">
        <f>I121-L121*'2018年四季度施工生产计划 （报局）美元'!I73</f>
        <v>0</v>
      </c>
      <c r="O121" s="129">
        <f>E121-L121*'2018年四季度施工生产计划 （报局）美元'!E73</f>
        <v>0</v>
      </c>
    </row>
    <row r="122" spans="1:15" s="17" customFormat="1" ht="24.75" hidden="1" customHeight="1">
      <c r="A122" s="24">
        <v>5.2</v>
      </c>
      <c r="B122" s="115" t="s">
        <v>167</v>
      </c>
      <c r="C122" s="115"/>
      <c r="D122" s="108"/>
      <c r="E122" s="225"/>
      <c r="F122" s="99"/>
      <c r="G122" s="100"/>
      <c r="H122" s="225"/>
      <c r="I122" s="225"/>
      <c r="J122" s="124"/>
      <c r="L122" s="80">
        <v>6.4340999999999999</v>
      </c>
      <c r="M122" s="129">
        <f>H122-L122*'2018年四季度施工生产计划 （报局）美元'!H74</f>
        <v>0</v>
      </c>
      <c r="N122" s="129">
        <f>I122-L122*'2018年四季度施工生产计划 （报局）美元'!I74</f>
        <v>0</v>
      </c>
      <c r="O122" s="129">
        <f>E122-L122*'2018年四季度施工生产计划 （报局）美元'!E74</f>
        <v>0</v>
      </c>
    </row>
    <row r="123" spans="1:15" s="80" customFormat="1" ht="18.75" hidden="1" customHeight="1">
      <c r="A123" s="78" t="s">
        <v>168</v>
      </c>
      <c r="B123" s="79" t="s">
        <v>146</v>
      </c>
      <c r="C123" s="79"/>
      <c r="D123" s="109" t="s">
        <v>120</v>
      </c>
      <c r="E123" s="226"/>
      <c r="F123" s="14"/>
      <c r="G123" s="101"/>
      <c r="H123" s="227"/>
      <c r="I123" s="227"/>
      <c r="J123" s="79"/>
      <c r="L123" s="80">
        <v>6.4340999999999999</v>
      </c>
      <c r="M123" s="129">
        <f>H123-L123*'2018年四季度施工生产计划 （报局）美元'!H75</f>
        <v>0</v>
      </c>
      <c r="N123" s="129">
        <f>I123-L123*'2018年四季度施工生产计划 （报局）美元'!I75</f>
        <v>0</v>
      </c>
      <c r="O123" s="129">
        <f>E123-L123*'2018年四季度施工生产计划 （报局）美元'!E75</f>
        <v>0</v>
      </c>
    </row>
    <row r="124" spans="1:15" s="80" customFormat="1" ht="18.75" hidden="1" customHeight="1">
      <c r="A124" s="78" t="s">
        <v>169</v>
      </c>
      <c r="B124" s="79" t="s">
        <v>146</v>
      </c>
      <c r="C124" s="79"/>
      <c r="D124" s="109" t="s">
        <v>120</v>
      </c>
      <c r="E124" s="226"/>
      <c r="F124" s="14"/>
      <c r="G124" s="101"/>
      <c r="H124" s="227"/>
      <c r="I124" s="227"/>
      <c r="J124" s="79"/>
      <c r="L124" s="80">
        <v>6.4340999999999999</v>
      </c>
      <c r="M124" s="129">
        <f>H124-L124*'2018年四季度施工生产计划 （报局）美元'!H76</f>
        <v>0</v>
      </c>
      <c r="N124" s="129">
        <f>I124-L124*'2018年四季度施工生产计划 （报局）美元'!I76</f>
        <v>0</v>
      </c>
      <c r="O124" s="129">
        <f>E124-L124*'2018年四季度施工生产计划 （报局）美元'!E76</f>
        <v>0</v>
      </c>
    </row>
    <row r="125" spans="1:15" s="80" customFormat="1" ht="18.75" hidden="1" customHeight="1">
      <c r="A125" s="78"/>
      <c r="B125" s="79" t="s">
        <v>141</v>
      </c>
      <c r="C125" s="79"/>
      <c r="D125" s="109" t="s">
        <v>120</v>
      </c>
      <c r="E125" s="226"/>
      <c r="F125" s="14"/>
      <c r="G125" s="101"/>
      <c r="H125" s="227"/>
      <c r="I125" s="227"/>
      <c r="J125" s="79"/>
      <c r="L125" s="80">
        <v>6.4340999999999999</v>
      </c>
      <c r="M125" s="129">
        <f>H125-L125*'2018年四季度施工生产计划 （报局）美元'!H77</f>
        <v>0</v>
      </c>
      <c r="N125" s="129">
        <f>I125-L125*'2018年四季度施工生产计划 （报局）美元'!I77</f>
        <v>0</v>
      </c>
      <c r="O125" s="129">
        <f>E125-L125*'2018年四季度施工生产计划 （报局）美元'!E77</f>
        <v>0</v>
      </c>
    </row>
    <row r="126" spans="1:15" s="18" customFormat="1" ht="20.45" hidden="1" customHeight="1">
      <c r="A126" s="25"/>
      <c r="B126" s="116"/>
      <c r="C126" s="116"/>
      <c r="D126" s="110"/>
      <c r="E126" s="237"/>
      <c r="F126" s="102"/>
      <c r="G126" s="102"/>
      <c r="H126" s="238"/>
      <c r="I126" s="238"/>
      <c r="J126" s="125"/>
      <c r="L126" s="80">
        <v>6.4340999999999999</v>
      </c>
      <c r="M126" s="129">
        <f>H126-L126*'2018年四季度施工生产计划 （报局）美元'!H78</f>
        <v>0</v>
      </c>
      <c r="N126" s="129">
        <f>I126-L126*'2018年四季度施工生产计划 （报局）美元'!I78</f>
        <v>0</v>
      </c>
      <c r="O126" s="129">
        <f>E126-L126*'2018年四季度施工生产计划 （报局）美元'!E78</f>
        <v>0</v>
      </c>
    </row>
    <row r="127" spans="1:15" s="129" customFormat="1" ht="26.25" customHeight="1">
      <c r="A127" s="208" t="s">
        <v>569</v>
      </c>
      <c r="B127" s="333" t="s">
        <v>570</v>
      </c>
      <c r="C127" s="333" t="s">
        <v>560</v>
      </c>
      <c r="D127" s="208" t="s">
        <v>120</v>
      </c>
      <c r="E127" s="334">
        <f>E128+E134+E140</f>
        <v>535053.04551964253</v>
      </c>
      <c r="F127" s="333"/>
      <c r="G127" s="333"/>
      <c r="H127" s="335">
        <f>H128+H134+H140</f>
        <v>97135.285994999998</v>
      </c>
      <c r="I127" s="335">
        <f>I128+I134+I140</f>
        <v>23116.318428069608</v>
      </c>
      <c r="J127" s="336"/>
      <c r="K127" s="129">
        <f>E127-L127*'2018年四季度施工生产计划 （报局）美元'!E79</f>
        <v>0</v>
      </c>
      <c r="L127" s="80">
        <v>6.4340999999999999</v>
      </c>
      <c r="M127" s="129">
        <f>H127-L127*'2018年四季度施工生产计划 （报局）美元'!H79</f>
        <v>0</v>
      </c>
      <c r="N127" s="129">
        <f>I127-L127*'2018年四季度施工生产计划 （报局）美元'!I79</f>
        <v>0</v>
      </c>
      <c r="O127" s="129">
        <f>E127-L127*'2018年四季度施工生产计划 （报局）美元'!E79</f>
        <v>0</v>
      </c>
    </row>
    <row r="128" spans="1:15" s="135" customFormat="1" ht="24.75" customHeight="1">
      <c r="A128" s="69" t="s">
        <v>122</v>
      </c>
      <c r="B128" s="77" t="s">
        <v>123</v>
      </c>
      <c r="C128" s="69" t="s">
        <v>560</v>
      </c>
      <c r="D128" s="105"/>
      <c r="E128" s="209">
        <f>SUM(E129:E133)</f>
        <v>527982.89543439145</v>
      </c>
      <c r="F128" s="70"/>
      <c r="G128" s="70"/>
      <c r="H128" s="209">
        <f>SUM(H129:H133)</f>
        <v>89414.365995</v>
      </c>
      <c r="I128" s="209">
        <f>SUM(I129:I133)</f>
        <v>22190.322756069607</v>
      </c>
      <c r="J128" s="121"/>
      <c r="L128" s="80">
        <v>6.4340999999999999</v>
      </c>
      <c r="M128" s="129">
        <f>H128-L128*'2018年四季度施工生产计划 （报局）美元'!H80</f>
        <v>0</v>
      </c>
      <c r="N128" s="129">
        <f>I128-L128*'2018年四季度施工生产计划 （报局）美元'!I80</f>
        <v>0</v>
      </c>
      <c r="O128" s="129">
        <f>E128-L128*'2018年四季度施工生产计划 （报局）美元'!E80</f>
        <v>0</v>
      </c>
    </row>
    <row r="129" spans="1:15" s="135" customFormat="1" ht="24.75" customHeight="1">
      <c r="A129" s="74"/>
      <c r="B129" s="75" t="s">
        <v>124</v>
      </c>
      <c r="C129" s="337" t="s">
        <v>560</v>
      </c>
      <c r="D129" s="106"/>
      <c r="E129" s="211">
        <f>E143</f>
        <v>456841.36741499999</v>
      </c>
      <c r="F129" s="96"/>
      <c r="G129" s="96"/>
      <c r="H129" s="211">
        <f>H143</f>
        <v>76227.549362999998</v>
      </c>
      <c r="I129" s="211">
        <f>I143</f>
        <v>19732.87061541</v>
      </c>
      <c r="J129" s="122"/>
      <c r="L129" s="80">
        <v>6.4340999999999999</v>
      </c>
      <c r="M129" s="129">
        <f>H129-L129*'2018年四季度施工生产计划 （报局）美元'!H81</f>
        <v>0</v>
      </c>
      <c r="N129" s="129">
        <f>I129-L129*'2018年四季度施工生产计划 （报局）美元'!I81</f>
        <v>0</v>
      </c>
      <c r="O129" s="129">
        <f>E129-L129*'2018年四季度施工生产计划 （报局）美元'!E81</f>
        <v>0</v>
      </c>
    </row>
    <row r="130" spans="1:15" s="135" customFormat="1" ht="24.75" customHeight="1">
      <c r="A130" s="74"/>
      <c r="B130" s="75" t="s">
        <v>125</v>
      </c>
      <c r="C130" s="337" t="s">
        <v>560</v>
      </c>
      <c r="D130" s="106"/>
      <c r="E130" s="179"/>
      <c r="F130" s="96"/>
      <c r="G130" s="96"/>
      <c r="H130" s="179"/>
      <c r="I130" s="179"/>
      <c r="J130" s="122"/>
      <c r="L130" s="80">
        <v>6.4340999999999999</v>
      </c>
      <c r="M130" s="129">
        <f>H130-L130*'2018年四季度施工生产计划 （报局）美元'!H82</f>
        <v>0</v>
      </c>
      <c r="N130" s="129">
        <f>I130-L130*'2018年四季度施工生产计划 （报局）美元'!I82</f>
        <v>0</v>
      </c>
      <c r="O130" s="129">
        <f>E130-L130*'2018年四季度施工生产计划 （报局）美元'!E82</f>
        <v>0</v>
      </c>
    </row>
    <row r="131" spans="1:15" s="135" customFormat="1" ht="24.75" customHeight="1">
      <c r="A131" s="74"/>
      <c r="B131" s="75" t="s">
        <v>126</v>
      </c>
      <c r="C131" s="337" t="s">
        <v>560</v>
      </c>
      <c r="D131" s="106"/>
      <c r="E131" s="191">
        <f>E158</f>
        <v>36379.115175391489</v>
      </c>
      <c r="F131" s="96"/>
      <c r="G131" s="96"/>
      <c r="H131" s="191">
        <f>H158</f>
        <v>5772.996224999999</v>
      </c>
      <c r="I131" s="191">
        <f>I158</f>
        <v>2070.7627306596087</v>
      </c>
      <c r="J131" s="122"/>
      <c r="L131" s="80">
        <v>6.4340999999999999</v>
      </c>
      <c r="M131" s="129">
        <f>H131-L131*'2018年四季度施工生产计划 （报局）美元'!H83</f>
        <v>0</v>
      </c>
      <c r="N131" s="129">
        <f>I131-L131*'2018年四季度施工生产计划 （报局）美元'!I83</f>
        <v>0</v>
      </c>
      <c r="O131" s="129">
        <f>E131-L131*'2018年四季度施工生产计划 （报局）美元'!E83</f>
        <v>0</v>
      </c>
    </row>
    <row r="132" spans="1:15" s="135" customFormat="1" ht="24.75" customHeight="1">
      <c r="A132" s="74"/>
      <c r="B132" s="75" t="s">
        <v>127</v>
      </c>
      <c r="C132" s="337" t="s">
        <v>560</v>
      </c>
      <c r="D132" s="106"/>
      <c r="E132" s="191">
        <f>E167</f>
        <v>34762.412843999999</v>
      </c>
      <c r="F132" s="96"/>
      <c r="G132" s="96"/>
      <c r="H132" s="191">
        <f>H167</f>
        <v>7413.8204069999992</v>
      </c>
      <c r="I132" s="191">
        <f>I167</f>
        <v>386.68940999999995</v>
      </c>
      <c r="J132" s="122"/>
      <c r="L132" s="80">
        <v>6.4340999999999999</v>
      </c>
      <c r="M132" s="129">
        <f>H132-L132*'2018年四季度施工生产计划 （报局）美元'!H84</f>
        <v>0</v>
      </c>
      <c r="N132" s="129">
        <f>I132-L132*'2018年四季度施工生产计划 （报局）美元'!I84</f>
        <v>0</v>
      </c>
      <c r="O132" s="129">
        <f>E132-L132*'2018年四季度施工生产计划 （报局）美元'!E84</f>
        <v>0</v>
      </c>
    </row>
    <row r="133" spans="1:15" s="135" customFormat="1" ht="24.75" customHeight="1">
      <c r="A133" s="74"/>
      <c r="B133" s="115" t="s">
        <v>163</v>
      </c>
      <c r="C133" s="337" t="s">
        <v>560</v>
      </c>
      <c r="D133" s="106"/>
      <c r="E133" s="191">
        <f>E176</f>
        <v>0</v>
      </c>
      <c r="F133" s="96"/>
      <c r="G133" s="96"/>
      <c r="H133" s="191">
        <f>H176</f>
        <v>0</v>
      </c>
      <c r="I133" s="191">
        <f>I176</f>
        <v>0</v>
      </c>
      <c r="J133" s="122"/>
      <c r="L133" s="80">
        <v>6.4340999999999999</v>
      </c>
      <c r="M133" s="129">
        <f>H133-L133*'2018年四季度施工生产计划 （报局）美元'!H85</f>
        <v>0</v>
      </c>
      <c r="N133" s="129">
        <f>I133-L133*'2018年四季度施工生产计划 （报局）美元'!I85</f>
        <v>0</v>
      </c>
      <c r="O133" s="129">
        <f>E133-L133*'2018年四季度施工生产计划 （报局）美元'!E85</f>
        <v>0</v>
      </c>
    </row>
    <row r="134" spans="1:15" s="135" customFormat="1" ht="24.75" customHeight="1">
      <c r="A134" s="69" t="s">
        <v>122</v>
      </c>
      <c r="B134" s="77" t="s">
        <v>128</v>
      </c>
      <c r="C134" s="69" t="s">
        <v>560</v>
      </c>
      <c r="D134" s="105"/>
      <c r="E134" s="209">
        <f>SUM(E135:E139)</f>
        <v>7070.1500852510562</v>
      </c>
      <c r="F134" s="70"/>
      <c r="G134" s="70"/>
      <c r="H134" s="209">
        <f>SUM(H135:H139)</f>
        <v>7720.92</v>
      </c>
      <c r="I134" s="209">
        <f>SUM(I135:I139)</f>
        <v>925.9956719999999</v>
      </c>
      <c r="J134" s="121"/>
      <c r="L134" s="80">
        <v>6.4340999999999999</v>
      </c>
      <c r="M134" s="129">
        <f>H134-L134*'2018年四季度施工生产计划 （报局）美元'!H86</f>
        <v>0</v>
      </c>
      <c r="N134" s="129">
        <f>I134-L134*'2018年四季度施工生产计划 （报局）美元'!I86</f>
        <v>0</v>
      </c>
      <c r="O134" s="129">
        <f>E134-L134*'2018年四季度施工生产计划 （报局）美元'!E86</f>
        <v>0</v>
      </c>
    </row>
    <row r="135" spans="1:15" s="135" customFormat="1" ht="24.75" customHeight="1">
      <c r="A135" s="74"/>
      <c r="B135" s="75" t="s">
        <v>124</v>
      </c>
      <c r="C135" s="337" t="s">
        <v>560</v>
      </c>
      <c r="D135" s="106"/>
      <c r="E135" s="179"/>
      <c r="F135" s="96"/>
      <c r="G135" s="96"/>
      <c r="H135" s="189"/>
      <c r="I135" s="189"/>
      <c r="J135" s="122"/>
      <c r="L135" s="80">
        <v>6.4340999999999999</v>
      </c>
      <c r="M135" s="129">
        <f>H135-L135*'2018年四季度施工生产计划 （报局）美元'!H87</f>
        <v>0</v>
      </c>
      <c r="N135" s="129">
        <f>I135-L135*'2018年四季度施工生产计划 （报局）美元'!I87</f>
        <v>0</v>
      </c>
      <c r="O135" s="129">
        <f>E135-L135*'2018年四季度施工生产计划 （报局）美元'!E87</f>
        <v>0</v>
      </c>
    </row>
    <row r="136" spans="1:15" s="135" customFormat="1" ht="24.75" customHeight="1">
      <c r="A136" s="74"/>
      <c r="B136" s="75" t="s">
        <v>125</v>
      </c>
      <c r="C136" s="337" t="s">
        <v>560</v>
      </c>
      <c r="D136" s="106"/>
      <c r="E136" s="179"/>
      <c r="F136" s="96"/>
      <c r="G136" s="96"/>
      <c r="H136" s="189"/>
      <c r="I136" s="189"/>
      <c r="J136" s="122"/>
      <c r="L136" s="80">
        <v>6.4340999999999999</v>
      </c>
      <c r="M136" s="129">
        <f>H136-L136*'2018年四季度施工生产计划 （报局）美元'!H88</f>
        <v>0</v>
      </c>
      <c r="N136" s="129">
        <f>I136-L136*'2018年四季度施工生产计划 （报局）美元'!I88</f>
        <v>0</v>
      </c>
      <c r="O136" s="129">
        <f>E136-L136*'2018年四季度施工生产计划 （报局）美元'!E88</f>
        <v>0</v>
      </c>
    </row>
    <row r="137" spans="1:15" s="135" customFormat="1" ht="24.75" customHeight="1">
      <c r="A137" s="74"/>
      <c r="B137" s="75" t="s">
        <v>126</v>
      </c>
      <c r="C137" s="337" t="s">
        <v>560</v>
      </c>
      <c r="D137" s="106"/>
      <c r="E137" s="179"/>
      <c r="F137" s="96"/>
      <c r="G137" s="96"/>
      <c r="H137" s="189"/>
      <c r="I137" s="189"/>
      <c r="J137" s="122"/>
      <c r="L137" s="80">
        <v>6.4340999999999999</v>
      </c>
      <c r="M137" s="129">
        <f>H137-L137*'2018年四季度施工生产计划 （报局）美元'!H89</f>
        <v>0</v>
      </c>
      <c r="N137" s="129">
        <f>I137-L137*'2018年四季度施工生产计划 （报局）美元'!I89</f>
        <v>0</v>
      </c>
      <c r="O137" s="129">
        <f>E137-L137*'2018年四季度施工生产计划 （报局）美元'!E89</f>
        <v>0</v>
      </c>
    </row>
    <row r="138" spans="1:15" s="135" customFormat="1" ht="24.75" customHeight="1">
      <c r="A138" s="74"/>
      <c r="B138" s="75" t="s">
        <v>127</v>
      </c>
      <c r="C138" s="337" t="s">
        <v>560</v>
      </c>
      <c r="D138" s="106"/>
      <c r="E138" s="191">
        <f>E226</f>
        <v>7070.1500852510562</v>
      </c>
      <c r="F138" s="96"/>
      <c r="G138" s="96"/>
      <c r="H138" s="191">
        <f>H226</f>
        <v>7720.92</v>
      </c>
      <c r="I138" s="191">
        <f>I226</f>
        <v>925.9956719999999</v>
      </c>
      <c r="J138" s="122"/>
      <c r="L138" s="80">
        <v>6.4340999999999999</v>
      </c>
      <c r="M138" s="129">
        <f>H138-L138*'2018年四季度施工生产计划 （报局）美元'!H90</f>
        <v>0</v>
      </c>
      <c r="N138" s="129">
        <f>I138-L138*'2018年四季度施工生产计划 （报局）美元'!I90</f>
        <v>0</v>
      </c>
      <c r="O138" s="129">
        <f>E138-L138*'2018年四季度施工生产计划 （报局）美元'!E90</f>
        <v>0</v>
      </c>
    </row>
    <row r="139" spans="1:15" s="135" customFormat="1" ht="24.75" customHeight="1">
      <c r="A139" s="74"/>
      <c r="B139" s="115" t="s">
        <v>163</v>
      </c>
      <c r="C139" s="337" t="s">
        <v>560</v>
      </c>
      <c r="D139" s="106"/>
      <c r="E139" s="179"/>
      <c r="F139" s="96"/>
      <c r="G139" s="96"/>
      <c r="H139" s="189"/>
      <c r="I139" s="189"/>
      <c r="J139" s="122"/>
      <c r="L139" s="80">
        <v>6.4340999999999999</v>
      </c>
      <c r="M139" s="129">
        <f>H139-L139*'2018年四季度施工生产计划 （报局）美元'!H91</f>
        <v>0</v>
      </c>
      <c r="N139" s="129">
        <f>I139-L139*'2018年四季度施工生产计划 （报局）美元'!I91</f>
        <v>0</v>
      </c>
      <c r="O139" s="129">
        <f>E139-L139*'2018年四季度施工生产计划 （报局）美元'!E91</f>
        <v>0</v>
      </c>
    </row>
    <row r="140" spans="1:15" s="135" customFormat="1" ht="24.75" customHeight="1">
      <c r="A140" s="69" t="s">
        <v>122</v>
      </c>
      <c r="B140" s="77" t="s">
        <v>129</v>
      </c>
      <c r="C140" s="77"/>
      <c r="D140" s="105"/>
      <c r="E140" s="180"/>
      <c r="F140" s="70"/>
      <c r="G140" s="70"/>
      <c r="H140" s="190"/>
      <c r="I140" s="190"/>
      <c r="J140" s="121"/>
      <c r="L140" s="80">
        <v>6.4340999999999999</v>
      </c>
      <c r="M140" s="129">
        <f>H140-L140*'2018年四季度施工生产计划 （报局）美元'!H92</f>
        <v>0</v>
      </c>
      <c r="N140" s="129">
        <f>I140-L140*'2018年四季度施工生产计划 （报局）美元'!I92</f>
        <v>0</v>
      </c>
      <c r="O140" s="129">
        <f>E140-L140*'2018年四季度施工生产计划 （报局）美元'!E92</f>
        <v>0</v>
      </c>
    </row>
    <row r="141" spans="1:15" s="135" customFormat="1" ht="24.75" customHeight="1">
      <c r="A141" s="74"/>
      <c r="B141" s="75"/>
      <c r="C141" s="75"/>
      <c r="D141" s="106"/>
      <c r="E141" s="179"/>
      <c r="F141" s="96"/>
      <c r="G141" s="96"/>
      <c r="H141" s="189"/>
      <c r="I141" s="189"/>
      <c r="J141" s="122"/>
      <c r="L141" s="80">
        <v>6.4340999999999999</v>
      </c>
      <c r="M141" s="129">
        <f>H141-L141*'2018年四季度施工生产计划 （报局）美元'!H93</f>
        <v>0</v>
      </c>
      <c r="N141" s="129">
        <f>I141-L141*'2018年四季度施工生产计划 （报局）美元'!I93</f>
        <v>0</v>
      </c>
      <c r="O141" s="129">
        <f>E141-L141*'2018年四季度施工生产计划 （报局）美元'!E93</f>
        <v>0</v>
      </c>
    </row>
    <row r="142" spans="1:15" s="143" customFormat="1" ht="27" customHeight="1">
      <c r="A142" s="69" t="s">
        <v>130</v>
      </c>
      <c r="B142" s="77" t="s">
        <v>131</v>
      </c>
      <c r="C142" s="69" t="s">
        <v>560</v>
      </c>
      <c r="D142" s="105"/>
      <c r="E142" s="71">
        <f>E143+E150+E158+E167+E176</f>
        <v>527982.89543439145</v>
      </c>
      <c r="F142" s="126"/>
      <c r="G142" s="72"/>
      <c r="H142" s="71">
        <f>H143+H150+H158+H167+H176</f>
        <v>89414.365995</v>
      </c>
      <c r="I142" s="71">
        <f>I143+I150+I158+I167+I176</f>
        <v>22190.322756069607</v>
      </c>
      <c r="J142" s="77"/>
      <c r="L142" s="80">
        <v>6.4340999999999999</v>
      </c>
      <c r="M142" s="129">
        <f>H142-L142*'2018年四季度施工生产计划 （报局）美元'!H94</f>
        <v>0</v>
      </c>
      <c r="N142" s="129">
        <f>I142-L142*'2018年四季度施工生产计划 （报局）美元'!I94</f>
        <v>0</v>
      </c>
      <c r="O142" s="129">
        <f>E142-L142*'2018年四季度施工生产计划 （报局）美元'!E94</f>
        <v>0</v>
      </c>
    </row>
    <row r="143" spans="1:15" s="151" customFormat="1" ht="27" customHeight="1">
      <c r="A143" s="217">
        <v>1</v>
      </c>
      <c r="B143" s="218" t="s">
        <v>124</v>
      </c>
      <c r="C143" s="217" t="s">
        <v>560</v>
      </c>
      <c r="D143" s="219"/>
      <c r="E143" s="220">
        <f>E144+E148</f>
        <v>456841.36741499999</v>
      </c>
      <c r="F143" s="148"/>
      <c r="G143" s="149"/>
      <c r="H143" s="220">
        <f>H144+H148</f>
        <v>76227.549362999998</v>
      </c>
      <c r="I143" s="220">
        <f>I144+I148</f>
        <v>19732.87061541</v>
      </c>
      <c r="J143" s="221"/>
      <c r="L143" s="80">
        <v>6.4340999999999999</v>
      </c>
      <c r="M143" s="129">
        <f>H143-L143*'2018年四季度施工生产计划 （报局）美元'!H95</f>
        <v>0</v>
      </c>
      <c r="N143" s="129">
        <f>I143-L143*'2018年四季度施工生产计划 （报局）美元'!I95</f>
        <v>0</v>
      </c>
      <c r="O143" s="129">
        <f>E143-L143*'2018年四季度施工生产计划 （报局）美元'!E95</f>
        <v>0</v>
      </c>
    </row>
    <row r="144" spans="1:15" s="151" customFormat="1" ht="27" customHeight="1">
      <c r="A144" s="24">
        <v>1.1000000000000001</v>
      </c>
      <c r="B144" s="115" t="s">
        <v>132</v>
      </c>
      <c r="C144" s="203" t="s">
        <v>560</v>
      </c>
      <c r="D144" s="108"/>
      <c r="E144" s="181">
        <f>SUM(E145:E147)</f>
        <v>456841.36741499999</v>
      </c>
      <c r="F144" s="99"/>
      <c r="G144" s="100"/>
      <c r="H144" s="181">
        <f>SUM(H145:H147)</f>
        <v>76227.549362999998</v>
      </c>
      <c r="I144" s="181">
        <f>SUM(I145:I147)</f>
        <v>19732.87061541</v>
      </c>
      <c r="J144" s="124"/>
      <c r="L144" s="80">
        <v>6.4340999999999999</v>
      </c>
      <c r="M144" s="129">
        <f>H144-L144*'2018年四季度施工生产计划 （报局）美元'!H96</f>
        <v>0</v>
      </c>
      <c r="N144" s="129">
        <f>I144-L144*'2018年四季度施工生产计划 （报局）美元'!I96</f>
        <v>0</v>
      </c>
      <c r="O144" s="129">
        <f>E144-L144*'2018年四季度施工生产计划 （报局）美元'!E96</f>
        <v>0</v>
      </c>
    </row>
    <row r="145" spans="1:15" s="161" customFormat="1" ht="216.75">
      <c r="A145" s="78" t="s">
        <v>133</v>
      </c>
      <c r="B145" s="14" t="s">
        <v>571</v>
      </c>
      <c r="C145" s="203" t="s">
        <v>560</v>
      </c>
      <c r="D145" s="203" t="s">
        <v>572</v>
      </c>
      <c r="E145" s="338">
        <f>L145*'2018年四季度施工生产计划 （报局）美元'!E97</f>
        <v>365456.88</v>
      </c>
      <c r="F145" s="327" t="s">
        <v>549</v>
      </c>
      <c r="G145" s="327" t="s">
        <v>549</v>
      </c>
      <c r="H145" s="203">
        <f>L145*'2018年四季度施工生产计划 （报局）美元'!H97</f>
        <v>64373.1705</v>
      </c>
      <c r="I145" s="338">
        <f>L145*'2018年四季度施工生产计划 （报局）美元'!I97</f>
        <v>16340.555731410001</v>
      </c>
      <c r="J145" s="79" t="s">
        <v>573</v>
      </c>
      <c r="L145" s="80">
        <v>6.4340999999999999</v>
      </c>
      <c r="M145" s="129">
        <f>H145-L145*'2018年四季度施工生产计划 （报局）美元'!H97</f>
        <v>0</v>
      </c>
      <c r="N145" s="129">
        <f>I145-L145*'2018年四季度施工生产计划 （报局）美元'!I97</f>
        <v>0</v>
      </c>
      <c r="O145" s="129">
        <f>E145-L145*'2018年四季度施工生产计划 （报局）美元'!E97</f>
        <v>0</v>
      </c>
    </row>
    <row r="146" spans="1:15" s="161" customFormat="1" ht="61.5" customHeight="1">
      <c r="A146" s="78" t="s">
        <v>135</v>
      </c>
      <c r="B146" s="14" t="s">
        <v>574</v>
      </c>
      <c r="C146" s="203" t="s">
        <v>560</v>
      </c>
      <c r="D146" s="203" t="s">
        <v>575</v>
      </c>
      <c r="E146" s="338">
        <f>L146*'2018年四季度施工生产计划 （报局）美元'!E98</f>
        <v>50446.818414000001</v>
      </c>
      <c r="F146" s="328" t="s">
        <v>550</v>
      </c>
      <c r="G146" s="328" t="s">
        <v>550</v>
      </c>
      <c r="H146" s="203">
        <f>L146*'2018年四季度施工生产计划 （报局）美元'!H98</f>
        <v>10890.100295999999</v>
      </c>
      <c r="I146" s="338">
        <f>L146*'2018年四季度施工生产计划 （报局）美元'!I98</f>
        <v>3392.3148839999999</v>
      </c>
      <c r="J146" s="79" t="s">
        <v>576</v>
      </c>
      <c r="L146" s="80">
        <v>6.4340999999999999</v>
      </c>
      <c r="M146" s="129">
        <f>H146-L146*'2018年四季度施工生产计划 （报局）美元'!H98</f>
        <v>0</v>
      </c>
      <c r="N146" s="129">
        <f>I146-L146*'2018年四季度施工生产计划 （报局）美元'!I98</f>
        <v>0</v>
      </c>
      <c r="O146" s="129">
        <f>E146-L146*'2018年四季度施工生产计划 （报局）美元'!E98</f>
        <v>0</v>
      </c>
    </row>
    <row r="147" spans="1:15" s="161" customFormat="1" ht="33" customHeight="1">
      <c r="A147" s="78" t="s">
        <v>136</v>
      </c>
      <c r="B147" s="14" t="s">
        <v>577</v>
      </c>
      <c r="C147" s="203" t="s">
        <v>560</v>
      </c>
      <c r="D147" s="203" t="s">
        <v>578</v>
      </c>
      <c r="E147" s="338">
        <f>L147*'2018年四季度施工生产计划 （报局）美元'!E99</f>
        <v>40937.669000999995</v>
      </c>
      <c r="F147" s="203" t="s">
        <v>551</v>
      </c>
      <c r="G147" s="203" t="s">
        <v>552</v>
      </c>
      <c r="H147" s="203">
        <f>L147*'2018年四季度施工生产计划 （报局）美元'!H99</f>
        <v>964.27856700000007</v>
      </c>
      <c r="I147" s="338">
        <f>L147*'2018年四季度施工生产计划 （报局）美元'!I99</f>
        <v>0</v>
      </c>
      <c r="J147" s="203"/>
      <c r="L147" s="80">
        <v>6.4340999999999999</v>
      </c>
      <c r="M147" s="129">
        <f>H147-L147*'2018年四季度施工生产计划 （报局）美元'!H99</f>
        <v>0</v>
      </c>
      <c r="N147" s="129">
        <f>I147-L147*'2018年四季度施工生产计划 （报局）美元'!I99</f>
        <v>0</v>
      </c>
      <c r="O147" s="129">
        <f>E147-L147*'2018年四季度施工生产计划 （报局）美元'!E99</f>
        <v>0</v>
      </c>
    </row>
    <row r="148" spans="1:15" s="151" customFormat="1" ht="27" customHeight="1">
      <c r="A148" s="24">
        <v>1.2</v>
      </c>
      <c r="B148" s="115" t="s">
        <v>142</v>
      </c>
      <c r="C148" s="203" t="s">
        <v>560</v>
      </c>
      <c r="D148" s="108"/>
      <c r="E148" s="181">
        <f>E149</f>
        <v>0</v>
      </c>
      <c r="F148" s="99"/>
      <c r="G148" s="100"/>
      <c r="H148" s="181">
        <f>H149</f>
        <v>0</v>
      </c>
      <c r="I148" s="181">
        <f>I149</f>
        <v>0</v>
      </c>
      <c r="J148" s="124"/>
      <c r="L148" s="80">
        <v>6.4340999999999999</v>
      </c>
      <c r="M148" s="129">
        <f>H148-L148*'2018年四季度施工生产计划 （报局）美元'!H100</f>
        <v>0</v>
      </c>
      <c r="N148" s="129">
        <f>I148-L148*'2018年四季度施工生产计划 （报局）美元'!I100</f>
        <v>0</v>
      </c>
      <c r="O148" s="129">
        <f>E148-L148*'2018年四季度施工生产计划 （报局）美元'!E100</f>
        <v>0</v>
      </c>
    </row>
    <row r="149" spans="1:15" s="161" customFormat="1" ht="97.5" customHeight="1">
      <c r="A149" s="245"/>
      <c r="B149" s="255"/>
      <c r="C149" s="263"/>
      <c r="D149" s="256"/>
      <c r="E149" s="257"/>
      <c r="F149" s="263"/>
      <c r="G149" s="263"/>
      <c r="H149" s="257"/>
      <c r="I149" s="257"/>
      <c r="J149" s="255"/>
      <c r="L149" s="80">
        <v>6.4340999999999999</v>
      </c>
      <c r="M149" s="129">
        <f>H149-L149*'2018年四季度施工生产计划 （报局）美元'!H101</f>
        <v>0</v>
      </c>
      <c r="N149" s="129">
        <f>I149-L149*'2018年四季度施工生产计划 （报局）美元'!I101</f>
        <v>0</v>
      </c>
      <c r="O149" s="129">
        <f>E149-L149*'2018年四季度施工生产计划 （报局）美元'!E101</f>
        <v>0</v>
      </c>
    </row>
    <row r="150" spans="1:15" s="151" customFormat="1" ht="27" customHeight="1">
      <c r="A150" s="217">
        <v>2</v>
      </c>
      <c r="B150" s="218" t="s">
        <v>125</v>
      </c>
      <c r="C150" s="218"/>
      <c r="D150" s="219"/>
      <c r="E150" s="220">
        <f>SUM(E151:E155)</f>
        <v>0</v>
      </c>
      <c r="F150" s="148"/>
      <c r="G150" s="149"/>
      <c r="H150" s="220">
        <f>SUM(H151:H155)</f>
        <v>0</v>
      </c>
      <c r="I150" s="220">
        <f>SUM(I151:I155)</f>
        <v>0</v>
      </c>
      <c r="J150" s="221"/>
      <c r="L150" s="80">
        <v>6.4340999999999999</v>
      </c>
      <c r="M150" s="129">
        <f>H150-L150*'2018年四季度施工生产计划 （报局）美元'!H102</f>
        <v>0</v>
      </c>
      <c r="N150" s="129">
        <f>I150-L150*'2018年四季度施工生产计划 （报局）美元'!I102</f>
        <v>0</v>
      </c>
      <c r="O150" s="129">
        <f>E150-L150*'2018年四季度施工生产计划 （报局）美元'!E102</f>
        <v>0</v>
      </c>
    </row>
    <row r="151" spans="1:15" s="151" customFormat="1" ht="27" customHeight="1">
      <c r="A151" s="24">
        <v>2.1</v>
      </c>
      <c r="B151" s="115" t="s">
        <v>144</v>
      </c>
      <c r="C151" s="115"/>
      <c r="D151" s="108"/>
      <c r="E151" s="181"/>
      <c r="F151" s="99"/>
      <c r="G151" s="100"/>
      <c r="H151" s="181"/>
      <c r="I151" s="181"/>
      <c r="J151" s="124"/>
      <c r="L151" s="80">
        <v>6.4340999999999999</v>
      </c>
      <c r="M151" s="129">
        <f>H151-L151*'2018年四季度施工生产计划 （报局）美元'!H103</f>
        <v>0</v>
      </c>
      <c r="N151" s="129">
        <f>I151-L151*'2018年四季度施工生产计划 （报局）美元'!I103</f>
        <v>0</v>
      </c>
      <c r="O151" s="129">
        <f>E151-L151*'2018年四季度施工生产计划 （报局）美元'!E103</f>
        <v>0</v>
      </c>
    </row>
    <row r="152" spans="1:15" s="161" customFormat="1" ht="18.75" hidden="1" customHeight="1">
      <c r="A152" s="78" t="s">
        <v>145</v>
      </c>
      <c r="B152" s="79" t="s">
        <v>146</v>
      </c>
      <c r="C152" s="79"/>
      <c r="D152" s="109" t="s">
        <v>120</v>
      </c>
      <c r="E152" s="182"/>
      <c r="F152" s="14"/>
      <c r="G152" s="101"/>
      <c r="H152" s="171"/>
      <c r="I152" s="171"/>
      <c r="J152" s="79"/>
      <c r="L152" s="80">
        <v>6.4340999999999999</v>
      </c>
      <c r="M152" s="129">
        <f>H152-L152*'2018年四季度施工生产计划 （报局）美元'!H104</f>
        <v>0</v>
      </c>
      <c r="N152" s="129">
        <f>I152-L152*'2018年四季度施工生产计划 （报局）美元'!I104</f>
        <v>0</v>
      </c>
      <c r="O152" s="129">
        <f>E152-L152*'2018年四季度施工生产计划 （报局）美元'!E104</f>
        <v>0</v>
      </c>
    </row>
    <row r="153" spans="1:15" s="161" customFormat="1" ht="18.75" hidden="1" customHeight="1">
      <c r="A153" s="78" t="s">
        <v>147</v>
      </c>
      <c r="B153" s="79" t="s">
        <v>146</v>
      </c>
      <c r="C153" s="79"/>
      <c r="D153" s="109" t="s">
        <v>120</v>
      </c>
      <c r="E153" s="182"/>
      <c r="F153" s="14"/>
      <c r="G153" s="101"/>
      <c r="H153" s="171"/>
      <c r="I153" s="171"/>
      <c r="J153" s="79"/>
      <c r="L153" s="80">
        <v>6.4340999999999999</v>
      </c>
      <c r="M153" s="129">
        <f>H153-L153*'2018年四季度施工生产计划 （报局）美元'!H105</f>
        <v>0</v>
      </c>
      <c r="N153" s="129">
        <f>I153-L153*'2018年四季度施工生产计划 （报局）美元'!I105</f>
        <v>0</v>
      </c>
      <c r="O153" s="129">
        <f>E153-L153*'2018年四季度施工生产计划 （报局）美元'!E105</f>
        <v>0</v>
      </c>
    </row>
    <row r="154" spans="1:15" s="161" customFormat="1" ht="18.75" hidden="1" customHeight="1">
      <c r="A154" s="78"/>
      <c r="B154" s="79" t="s">
        <v>141</v>
      </c>
      <c r="C154" s="79"/>
      <c r="D154" s="109" t="s">
        <v>120</v>
      </c>
      <c r="E154" s="182"/>
      <c r="F154" s="14"/>
      <c r="G154" s="101"/>
      <c r="H154" s="171"/>
      <c r="I154" s="171"/>
      <c r="J154" s="79"/>
      <c r="L154" s="80">
        <v>6.4340999999999999</v>
      </c>
      <c r="M154" s="129">
        <f>H154-L154*'2018年四季度施工生产计划 （报局）美元'!H106</f>
        <v>0</v>
      </c>
      <c r="N154" s="129">
        <f>I154-L154*'2018年四季度施工生产计划 （报局）美元'!I106</f>
        <v>0</v>
      </c>
      <c r="O154" s="129">
        <f>E154-L154*'2018年四季度施工生产计划 （报局）美元'!E106</f>
        <v>0</v>
      </c>
    </row>
    <row r="155" spans="1:15" s="151" customFormat="1" ht="27" customHeight="1">
      <c r="A155" s="24">
        <v>2.2000000000000002</v>
      </c>
      <c r="B155" s="115" t="s">
        <v>148</v>
      </c>
      <c r="C155" s="115"/>
      <c r="D155" s="108"/>
      <c r="E155" s="181"/>
      <c r="F155" s="99"/>
      <c r="G155" s="100"/>
      <c r="H155" s="181"/>
      <c r="I155" s="181"/>
      <c r="J155" s="124"/>
      <c r="L155" s="80">
        <v>6.4340999999999999</v>
      </c>
      <c r="M155" s="129">
        <f>H155-L155*'2018年四季度施工生产计划 （报局）美元'!H107</f>
        <v>0</v>
      </c>
      <c r="N155" s="129">
        <f>I155-L155*'2018年四季度施工生产计划 （报局）美元'!I107</f>
        <v>0</v>
      </c>
      <c r="O155" s="129">
        <f>E155-L155*'2018年四季度施工生产计划 （报局）美元'!E107</f>
        <v>0</v>
      </c>
    </row>
    <row r="156" spans="1:15" s="161" customFormat="1" ht="18.75" customHeight="1">
      <c r="A156" s="78" t="s">
        <v>149</v>
      </c>
      <c r="B156" s="79" t="s">
        <v>146</v>
      </c>
      <c r="C156" s="79"/>
      <c r="D156" s="109" t="s">
        <v>120</v>
      </c>
      <c r="E156" s="182"/>
      <c r="F156" s="14"/>
      <c r="G156" s="101"/>
      <c r="H156" s="171"/>
      <c r="I156" s="171"/>
      <c r="J156" s="79"/>
      <c r="L156" s="80">
        <v>6.4340999999999999</v>
      </c>
      <c r="M156" s="129">
        <f>H156-L156*'2018年四季度施工生产计划 （报局）美元'!H108</f>
        <v>0</v>
      </c>
      <c r="N156" s="129">
        <f>I156-L156*'2018年四季度施工生产计划 （报局）美元'!I108</f>
        <v>0</v>
      </c>
      <c r="O156" s="129">
        <f>E156-L156*'2018年四季度施工生产计划 （报局）美元'!E108</f>
        <v>0</v>
      </c>
    </row>
    <row r="157" spans="1:15" s="161" customFormat="1" ht="18.75" customHeight="1">
      <c r="A157" s="78" t="s">
        <v>150</v>
      </c>
      <c r="B157" s="79" t="s">
        <v>146</v>
      </c>
      <c r="C157" s="79"/>
      <c r="D157" s="109" t="s">
        <v>120</v>
      </c>
      <c r="E157" s="182"/>
      <c r="F157" s="14"/>
      <c r="G157" s="101"/>
      <c r="H157" s="171"/>
      <c r="I157" s="171"/>
      <c r="J157" s="79"/>
      <c r="L157" s="80">
        <v>6.4340999999999999</v>
      </c>
      <c r="M157" s="129">
        <f>H157-L157*'2018年四季度施工生产计划 （报局）美元'!H109</f>
        <v>0</v>
      </c>
      <c r="N157" s="129">
        <f>I157-L157*'2018年四季度施工生产计划 （报局）美元'!I109</f>
        <v>0</v>
      </c>
      <c r="O157" s="129">
        <f>E157-L157*'2018年四季度施工生产计划 （报局）美元'!E109</f>
        <v>0</v>
      </c>
    </row>
    <row r="158" spans="1:15" s="151" customFormat="1" ht="27" customHeight="1">
      <c r="A158" s="217">
        <v>3</v>
      </c>
      <c r="B158" s="218" t="s">
        <v>126</v>
      </c>
      <c r="C158" s="218"/>
      <c r="D158" s="219"/>
      <c r="E158" s="220">
        <f>E159+E163</f>
        <v>36379.115175391489</v>
      </c>
      <c r="F158" s="148"/>
      <c r="G158" s="149"/>
      <c r="H158" s="220">
        <f>H159+H163</f>
        <v>5772.996224999999</v>
      </c>
      <c r="I158" s="220">
        <f>I159+I163</f>
        <v>2070.7627306596087</v>
      </c>
      <c r="J158" s="221"/>
      <c r="L158" s="80">
        <v>6.4340999999999999</v>
      </c>
      <c r="M158" s="129">
        <f>H158-L158*'2018年四季度施工生产计划 （报局）美元'!H110</f>
        <v>0</v>
      </c>
      <c r="N158" s="129">
        <f>I158-L158*'2018年四季度施工生产计划 （报局）美元'!I110</f>
        <v>0</v>
      </c>
      <c r="O158" s="129">
        <f>E158-L158*'2018年四季度施工生产计划 （报局）美元'!E110</f>
        <v>0</v>
      </c>
    </row>
    <row r="159" spans="1:15" s="151" customFormat="1" ht="27" customHeight="1">
      <c r="A159" s="24">
        <v>3.1</v>
      </c>
      <c r="B159" s="115" t="s">
        <v>151</v>
      </c>
      <c r="C159" s="203" t="s">
        <v>560</v>
      </c>
      <c r="D159" s="108"/>
      <c r="E159" s="181">
        <f>SUM(E160:E162)</f>
        <v>16141.162329000001</v>
      </c>
      <c r="F159" s="99"/>
      <c r="G159" s="100"/>
      <c r="H159" s="181">
        <f>SUM(H160:H162)</f>
        <v>4238.9781029999995</v>
      </c>
      <c r="I159" s="181">
        <f>SUM(I160:I162)</f>
        <v>438.99864300000002</v>
      </c>
      <c r="J159" s="124"/>
      <c r="L159" s="80">
        <v>6.4340999999999999</v>
      </c>
      <c r="M159" s="129">
        <f>H159-L159*'2018年四季度施工生产计划 （报局）美元'!H111</f>
        <v>0</v>
      </c>
      <c r="N159" s="129">
        <f>I159-L159*'2018年四季度施工生产计划 （报局）美元'!I111</f>
        <v>0</v>
      </c>
      <c r="O159" s="129">
        <f>E159-L159*'2018年四季度施工生产计划 （报局）美元'!E111</f>
        <v>0</v>
      </c>
    </row>
    <row r="160" spans="1:15" s="161" customFormat="1" ht="74.25" customHeight="1">
      <c r="A160" s="78" t="s">
        <v>152</v>
      </c>
      <c r="B160" s="14" t="s">
        <v>579</v>
      </c>
      <c r="C160" s="203" t="s">
        <v>560</v>
      </c>
      <c r="D160" s="203" t="s">
        <v>580</v>
      </c>
      <c r="E160" s="324">
        <f>L160*'2018年四季度施工生产计划 （报局）美元'!E112</f>
        <v>6211.9948679999998</v>
      </c>
      <c r="F160" s="203" t="s">
        <v>553</v>
      </c>
      <c r="G160" s="203" t="s">
        <v>554</v>
      </c>
      <c r="H160" s="203">
        <f>L160*'2018年四季度施工生产计划 （报局）美元'!H112</f>
        <v>931.5933389999999</v>
      </c>
      <c r="I160" s="324">
        <f>L160*'2018年四季度施工生产计划 （报局）美元'!I112</f>
        <v>144.252522</v>
      </c>
      <c r="J160" s="79" t="s">
        <v>501</v>
      </c>
      <c r="L160" s="80">
        <v>6.4340999999999999</v>
      </c>
      <c r="M160" s="129">
        <f>H160-L160*'2018年四季度施工生产计划 （报局）美元'!H112</f>
        <v>0</v>
      </c>
      <c r="N160" s="129">
        <f>I160-L160*'2018年四季度施工生产计划 （报局）美元'!I112</f>
        <v>0</v>
      </c>
      <c r="O160" s="129">
        <f>E160-L160*'2018年四季度施工生产计划 （报局）美元'!E112</f>
        <v>0</v>
      </c>
    </row>
    <row r="161" spans="1:15" s="161" customFormat="1" ht="63" customHeight="1">
      <c r="A161" s="78" t="s">
        <v>581</v>
      </c>
      <c r="B161" s="14" t="s">
        <v>582</v>
      </c>
      <c r="C161" s="203" t="s">
        <v>560</v>
      </c>
      <c r="D161" s="203" t="s">
        <v>583</v>
      </c>
      <c r="E161" s="324">
        <f>L161*'2018年四季度施工生产计划 （报局）美元'!E113</f>
        <v>7880.0996340000002</v>
      </c>
      <c r="F161" s="328" t="s">
        <v>555</v>
      </c>
      <c r="G161" s="203" t="s">
        <v>556</v>
      </c>
      <c r="H161" s="203">
        <f>L161*'2018年四季度施工生产计划 （报局）美元'!H113</f>
        <v>1696.286124</v>
      </c>
      <c r="I161" s="324">
        <f>L161*'2018年四季度施工生产计划 （报局）美元'!I113</f>
        <v>129.711456</v>
      </c>
      <c r="J161" s="79" t="s">
        <v>584</v>
      </c>
      <c r="L161" s="80">
        <v>6.4340999999999999</v>
      </c>
      <c r="M161" s="129">
        <f>H161-L161*'2018年四季度施工生产计划 （报局）美元'!H113</f>
        <v>0</v>
      </c>
      <c r="N161" s="129">
        <f>I161-L161*'2018年四季度施工生产计划 （报局）美元'!I113</f>
        <v>0</v>
      </c>
      <c r="O161" s="129">
        <f>E161-L161*'2018年四季度施工生产计划 （报局）美元'!E113</f>
        <v>0</v>
      </c>
    </row>
    <row r="162" spans="1:15" s="161" customFormat="1" ht="63" customHeight="1">
      <c r="A162" s="78" t="s">
        <v>585</v>
      </c>
      <c r="B162" s="14" t="s">
        <v>586</v>
      </c>
      <c r="C162" s="203" t="s">
        <v>560</v>
      </c>
      <c r="D162" s="203" t="s">
        <v>587</v>
      </c>
      <c r="E162" s="324">
        <f>L162*'2018年四季度施工生产计划 （报局）美元'!E114</f>
        <v>2049.0678270000003</v>
      </c>
      <c r="F162" s="328" t="s">
        <v>557</v>
      </c>
      <c r="G162" s="203" t="s">
        <v>557</v>
      </c>
      <c r="H162" s="203">
        <f>L162*'2018年四季度施工生产计划 （报局）美元'!H114</f>
        <v>1611.0986399999999</v>
      </c>
      <c r="I162" s="324">
        <f>L162*'2018年四季度施工生产计划 （报局）美元'!I114</f>
        <v>165.03466499999999</v>
      </c>
      <c r="J162" s="79" t="s">
        <v>588</v>
      </c>
      <c r="L162" s="80">
        <v>6.4340999999999999</v>
      </c>
      <c r="M162" s="129">
        <f>H162-L162*'2018年四季度施工生产计划 （报局）美元'!H114</f>
        <v>0</v>
      </c>
      <c r="N162" s="129">
        <f>I162-L162*'2018年四季度施工生产计划 （报局）美元'!I114</f>
        <v>0</v>
      </c>
      <c r="O162" s="129">
        <f>E162-L162*'2018年四季度施工生产计划 （报局）美元'!E114</f>
        <v>0</v>
      </c>
    </row>
    <row r="163" spans="1:15" s="151" customFormat="1" ht="27" customHeight="1">
      <c r="A163" s="24">
        <v>3.2</v>
      </c>
      <c r="B163" s="115" t="s">
        <v>154</v>
      </c>
      <c r="C163" s="115"/>
      <c r="D163" s="108"/>
      <c r="E163" s="181">
        <f>E164+E165+E166</f>
        <v>20237.95284639149</v>
      </c>
      <c r="F163" s="99"/>
      <c r="G163" s="100"/>
      <c r="H163" s="181">
        <f>H164+H165+H166</f>
        <v>1534.0181219999999</v>
      </c>
      <c r="I163" s="181">
        <f>I164+I165+I166</f>
        <v>1631.7640876596088</v>
      </c>
      <c r="J163" s="124"/>
      <c r="L163" s="80">
        <v>6.4340999999999999</v>
      </c>
      <c r="M163" s="129">
        <f>H163-L163*'2018年四季度施工生产计划 （报局）美元'!H115</f>
        <v>0</v>
      </c>
      <c r="N163" s="129">
        <f>I163-L163*'2018年四季度施工生产计划 （报局）美元'!I115</f>
        <v>0</v>
      </c>
      <c r="O163" s="129">
        <f>E163-L163*'2018年四季度施工生产计划 （报局）美元'!E115</f>
        <v>0</v>
      </c>
    </row>
    <row r="164" spans="1:15" s="80" customFormat="1" ht="107.25" customHeight="1">
      <c r="A164" s="78" t="s">
        <v>558</v>
      </c>
      <c r="B164" s="79" t="s">
        <v>559</v>
      </c>
      <c r="C164" s="203" t="s">
        <v>560</v>
      </c>
      <c r="D164" s="196" t="s">
        <v>561</v>
      </c>
      <c r="E164" s="182">
        <f>L164*'2018年四季度施工生产计划 （报局）美元'!E116</f>
        <v>1534.0181219999999</v>
      </c>
      <c r="F164" s="203" t="s">
        <v>562</v>
      </c>
      <c r="G164" s="263" t="s">
        <v>524</v>
      </c>
      <c r="H164" s="204">
        <f>L164*'2018年四季度施工生产计划 （报局）美元'!H116</f>
        <v>1534.0181219999999</v>
      </c>
      <c r="I164" s="324">
        <f>L164*'2018年四季度施工生产计划 （报局）美元'!I116</f>
        <v>385.59561300000001</v>
      </c>
      <c r="J164" s="79" t="s">
        <v>525</v>
      </c>
      <c r="L164" s="80">
        <v>6.4340999999999999</v>
      </c>
      <c r="M164" s="129">
        <f>H164-L164*'2018年四季度施工生产计划 （报局）美元'!H116</f>
        <v>0</v>
      </c>
      <c r="N164" s="129">
        <f>I164-L164*'2018年四季度施工生产计划 （报局）美元'!I116</f>
        <v>0</v>
      </c>
      <c r="O164" s="129">
        <f>E164-L164*'2018年四季度施工生产计划 （报局）美元'!E116</f>
        <v>0</v>
      </c>
    </row>
    <row r="165" spans="1:15" s="80" customFormat="1" ht="240" customHeight="1">
      <c r="A165" s="78" t="s">
        <v>563</v>
      </c>
      <c r="B165" s="329" t="s">
        <v>526</v>
      </c>
      <c r="C165" s="328" t="s">
        <v>460</v>
      </c>
      <c r="D165" s="330"/>
      <c r="E165" s="351">
        <f>L165*'2018年四季度施工生产计划 （报局）美元'!E117</f>
        <v>17280.870207480013</v>
      </c>
      <c r="F165" s="328" t="s">
        <v>527</v>
      </c>
      <c r="G165" s="328" t="s">
        <v>527</v>
      </c>
      <c r="H165" s="204">
        <f>L165*'2018年四季度施工生产计划 （报局）美元'!H117</f>
        <v>0</v>
      </c>
      <c r="I165" s="324">
        <f>L165*'2018年四季度施工生产计划 （报局）美元'!I117</f>
        <v>1120.2411510000002</v>
      </c>
      <c r="J165" s="255" t="s">
        <v>528</v>
      </c>
      <c r="L165" s="80">
        <v>6.4340999999999999</v>
      </c>
      <c r="M165" s="129">
        <f>H165-L165*'2018年四季度施工生产计划 （报局）美元'!H117</f>
        <v>0</v>
      </c>
      <c r="N165" s="129">
        <f>I165-L165*'2018年四季度施工生产计划 （报局）美元'!I117</f>
        <v>0</v>
      </c>
      <c r="O165" s="129">
        <f>E165-L165*'2018年四季度施工生产计划 （报局）美元'!E117</f>
        <v>0</v>
      </c>
    </row>
    <row r="166" spans="1:15" s="80" customFormat="1" ht="79.5" customHeight="1">
      <c r="A166" s="78" t="s">
        <v>564</v>
      </c>
      <c r="B166" s="329" t="s">
        <v>565</v>
      </c>
      <c r="C166" s="328" t="s">
        <v>560</v>
      </c>
      <c r="D166" s="328"/>
      <c r="E166" s="351">
        <f>L166*'2018年四季度施工生产计划 （报局）美元'!E118</f>
        <v>1423.0645169114755</v>
      </c>
      <c r="F166" s="332" t="s">
        <v>566</v>
      </c>
      <c r="G166" s="327" t="s">
        <v>567</v>
      </c>
      <c r="H166" s="204">
        <f>L166*'2018年四季度施工生产计划 （报局）美元'!H118</f>
        <v>0</v>
      </c>
      <c r="I166" s="324">
        <f>L166*'2018年四季度施工生产计划 （报局）美元'!I118</f>
        <v>125.92732365960855</v>
      </c>
      <c r="J166" s="79" t="s">
        <v>568</v>
      </c>
      <c r="L166" s="80">
        <v>6.4340999999999999</v>
      </c>
      <c r="M166" s="129">
        <f>H166-L166*'2018年四季度施工生产计划 （报局）美元'!H118</f>
        <v>0</v>
      </c>
      <c r="N166" s="129">
        <f>I166-L166*'2018年四季度施工生产计划 （报局）美元'!I118</f>
        <v>0</v>
      </c>
      <c r="O166" s="129">
        <f>E166-L166*'2018年四季度施工生产计划 （报局）美元'!E118</f>
        <v>0</v>
      </c>
    </row>
    <row r="167" spans="1:15" s="151" customFormat="1" ht="27" customHeight="1">
      <c r="A167" s="217">
        <v>4</v>
      </c>
      <c r="B167" s="218" t="s">
        <v>127</v>
      </c>
      <c r="C167" s="217" t="s">
        <v>560</v>
      </c>
      <c r="D167" s="219"/>
      <c r="E167" s="220">
        <f>E168+E172</f>
        <v>34762.412843999999</v>
      </c>
      <c r="F167" s="148"/>
      <c r="G167" s="149"/>
      <c r="H167" s="220">
        <f>H168+H172</f>
        <v>7413.8204069999992</v>
      </c>
      <c r="I167" s="220">
        <f>I168+I172</f>
        <v>386.68940999999995</v>
      </c>
      <c r="J167" s="221"/>
      <c r="L167" s="80">
        <v>6.4340999999999999</v>
      </c>
      <c r="M167" s="129">
        <f>H167-L167*'2018年四季度施工生产计划 （报局）美元'!H119</f>
        <v>0</v>
      </c>
      <c r="N167" s="129">
        <f>I167-L167*'2018年四季度施工生产计划 （报局）美元'!I119</f>
        <v>0</v>
      </c>
      <c r="O167" s="129">
        <f>E167-L167*'2018年四季度施工生产计划 （报局）美元'!E119</f>
        <v>0</v>
      </c>
    </row>
    <row r="168" spans="1:15" s="151" customFormat="1" ht="27" customHeight="1">
      <c r="A168" s="24">
        <v>4.0999999999999996</v>
      </c>
      <c r="B168" s="115" t="s">
        <v>156</v>
      </c>
      <c r="C168" s="203" t="s">
        <v>560</v>
      </c>
      <c r="D168" s="108"/>
      <c r="E168" s="181">
        <f>SUM(E169:E171)</f>
        <v>34762.412843999999</v>
      </c>
      <c r="F168" s="99"/>
      <c r="G168" s="100"/>
      <c r="H168" s="181">
        <f>SUM(H169:H171)</f>
        <v>7413.8204069999992</v>
      </c>
      <c r="I168" s="181">
        <f>SUM(I169:I171)</f>
        <v>386.68940999999995</v>
      </c>
      <c r="J168" s="124"/>
      <c r="L168" s="80">
        <v>6.4340999999999999</v>
      </c>
      <c r="M168" s="129">
        <f>H168-L168*'2018年四季度施工生产计划 （报局）美元'!H120</f>
        <v>0</v>
      </c>
      <c r="N168" s="129">
        <f>I168-L168*'2018年四季度施工生产计划 （报局）美元'!I120</f>
        <v>0</v>
      </c>
      <c r="O168" s="129">
        <f>E168-L168*'2018年四季度施工生产计划 （报局）美元'!E120</f>
        <v>0</v>
      </c>
    </row>
    <row r="169" spans="1:15" s="161" customFormat="1" ht="53.25" customHeight="1">
      <c r="A169" s="78" t="s">
        <v>157</v>
      </c>
      <c r="B169" s="14" t="s">
        <v>589</v>
      </c>
      <c r="C169" s="203" t="s">
        <v>560</v>
      </c>
      <c r="D169" s="203" t="s">
        <v>590</v>
      </c>
      <c r="E169" s="324">
        <f>L169*'2018年四季度施工生产计划 （报局）美元'!E121</f>
        <v>18793.040985</v>
      </c>
      <c r="F169" s="328" t="s">
        <v>591</v>
      </c>
      <c r="G169" s="203" t="s">
        <v>592</v>
      </c>
      <c r="H169" s="203">
        <f>L169*'2018年四季度施工生产计划 （报局）美元'!H121</f>
        <v>4008.7016639999997</v>
      </c>
      <c r="I169" s="324">
        <f>L169*'2018年四季度施工生产计划 （报局）美元'!I121</f>
        <v>282.97171799999995</v>
      </c>
      <c r="J169" s="313" t="s">
        <v>593</v>
      </c>
      <c r="L169" s="80">
        <v>6.4340999999999999</v>
      </c>
      <c r="M169" s="129">
        <f>H169-L169*'2018年四季度施工生产计划 （报局）美元'!H121</f>
        <v>0</v>
      </c>
      <c r="N169" s="129">
        <f>I169-L169*'2018年四季度施工生产计划 （报局）美元'!I121</f>
        <v>0</v>
      </c>
      <c r="O169" s="129">
        <f>E169-L169*'2018年四季度施工生产计划 （报局）美元'!E121</f>
        <v>0</v>
      </c>
    </row>
    <row r="170" spans="1:15" s="161" customFormat="1" ht="27" customHeight="1">
      <c r="A170" s="78" t="s">
        <v>158</v>
      </c>
      <c r="B170" s="14" t="s">
        <v>594</v>
      </c>
      <c r="C170" s="203" t="s">
        <v>560</v>
      </c>
      <c r="D170" s="203" t="s">
        <v>595</v>
      </c>
      <c r="E170" s="324">
        <f>L170*'2018年四季度施工生产计划 （报局）美元'!E122</f>
        <v>12925.592172000001</v>
      </c>
      <c r="F170" s="203" t="s">
        <v>596</v>
      </c>
      <c r="G170" s="203" t="s">
        <v>597</v>
      </c>
      <c r="H170" s="203">
        <f>L170*'2018年四季度施工生产计划 （报局）美元'!H122</f>
        <v>1902.6920520000001</v>
      </c>
      <c r="I170" s="324">
        <f>L170*'2018年四季度施工生产计划 （报局）美元'!I122</f>
        <v>0</v>
      </c>
      <c r="J170" s="14" t="s">
        <v>598</v>
      </c>
      <c r="L170" s="80">
        <v>6.4340999999999999</v>
      </c>
      <c r="M170" s="129">
        <f>H170-L170*'2018年四季度施工生产计划 （报局）美元'!H122</f>
        <v>0</v>
      </c>
      <c r="N170" s="129">
        <f>I170-L170*'2018年四季度施工生产计划 （报局）美元'!I122</f>
        <v>0</v>
      </c>
      <c r="O170" s="129">
        <f>E170-L170*'2018年四季度施工生产计划 （报局）美元'!E122</f>
        <v>0</v>
      </c>
    </row>
    <row r="171" spans="1:15" s="161" customFormat="1" ht="78.75" customHeight="1">
      <c r="A171" s="78" t="s">
        <v>159</v>
      </c>
      <c r="B171" s="14" t="s">
        <v>599</v>
      </c>
      <c r="C171" s="203" t="s">
        <v>560</v>
      </c>
      <c r="D171" s="203" t="s">
        <v>600</v>
      </c>
      <c r="E171" s="324">
        <f>L171*'2018年四季度施工生产计划 （报局）美元'!E123</f>
        <v>3043.7796869999997</v>
      </c>
      <c r="F171" s="263" t="s">
        <v>601</v>
      </c>
      <c r="G171" s="328" t="s">
        <v>602</v>
      </c>
      <c r="H171" s="203">
        <f>L171*'2018年四季度施工生产计划 （报局）美元'!H123</f>
        <v>1502.4266909999999</v>
      </c>
      <c r="I171" s="324">
        <f>L171*'2018年四季度施工生产计划 （报局）美元'!I123</f>
        <v>103.717692</v>
      </c>
      <c r="J171" s="79" t="s">
        <v>603</v>
      </c>
      <c r="L171" s="80">
        <v>6.4340999999999999</v>
      </c>
      <c r="M171" s="129">
        <f>H171-L171*'2018年四季度施工生产计划 （报局）美元'!H123</f>
        <v>0</v>
      </c>
      <c r="N171" s="129">
        <f>I171-L171*'2018年四季度施工生产计划 （报局）美元'!I123</f>
        <v>0</v>
      </c>
      <c r="O171" s="129">
        <f>E171-L171*'2018年四季度施工生产计划 （报局）美元'!E123</f>
        <v>0</v>
      </c>
    </row>
    <row r="172" spans="1:15" s="151" customFormat="1" ht="27" customHeight="1">
      <c r="A172" s="24">
        <v>4.2</v>
      </c>
      <c r="B172" s="115" t="s">
        <v>160</v>
      </c>
      <c r="C172" s="115"/>
      <c r="D172" s="108"/>
      <c r="E172" s="181">
        <f>SUM(E173:E175)</f>
        <v>0</v>
      </c>
      <c r="F172" s="99"/>
      <c r="G172" s="100"/>
      <c r="H172" s="181">
        <f>SUM(H173:H175)</f>
        <v>0</v>
      </c>
      <c r="I172" s="181">
        <f>SUM(I173:I175)</f>
        <v>0</v>
      </c>
      <c r="J172" s="124"/>
      <c r="L172" s="80">
        <v>6.4340999999999999</v>
      </c>
      <c r="M172" s="129">
        <f>H172-L172*'2018年四季度施工生产计划 （报局）美元'!H124</f>
        <v>0</v>
      </c>
      <c r="N172" s="129">
        <f>I172-L172*'2018年四季度施工生产计划 （报局）美元'!I124</f>
        <v>0</v>
      </c>
      <c r="O172" s="129">
        <f>E172-L172*'2018年四季度施工生产计划 （报局）美元'!E124</f>
        <v>0</v>
      </c>
    </row>
    <row r="173" spans="1:15" s="161" customFormat="1" ht="18.75" customHeight="1">
      <c r="A173" s="78" t="s">
        <v>161</v>
      </c>
      <c r="B173" s="79" t="s">
        <v>146</v>
      </c>
      <c r="C173" s="79"/>
      <c r="D173" s="109" t="s">
        <v>120</v>
      </c>
      <c r="E173" s="182"/>
      <c r="F173" s="14"/>
      <c r="G173" s="101"/>
      <c r="H173" s="204"/>
      <c r="I173" s="204"/>
      <c r="J173" s="79"/>
      <c r="L173" s="80">
        <v>6.4340999999999999</v>
      </c>
      <c r="M173" s="129">
        <f>H173-L173*'2018年四季度施工生产计划 （报局）美元'!H125</f>
        <v>0</v>
      </c>
      <c r="N173" s="129">
        <f>I173-L173*'2018年四季度施工生产计划 （报局）美元'!I125</f>
        <v>0</v>
      </c>
      <c r="O173" s="129">
        <f>E173-L173*'2018年四季度施工生产计划 （报局）美元'!E125</f>
        <v>0</v>
      </c>
    </row>
    <row r="174" spans="1:15" s="161" customFormat="1" ht="18.75" customHeight="1">
      <c r="A174" s="78" t="s">
        <v>162</v>
      </c>
      <c r="B174" s="79" t="s">
        <v>146</v>
      </c>
      <c r="C174" s="79"/>
      <c r="D174" s="109" t="s">
        <v>120</v>
      </c>
      <c r="E174" s="182"/>
      <c r="F174" s="14"/>
      <c r="G174" s="101"/>
      <c r="H174" s="204"/>
      <c r="I174" s="204"/>
      <c r="J174" s="79"/>
      <c r="L174" s="80">
        <v>6.4340999999999999</v>
      </c>
      <c r="M174" s="129">
        <f>H174-L174*'2018年四季度施工生产计划 （报局）美元'!H126</f>
        <v>0</v>
      </c>
      <c r="N174" s="129">
        <f>I174-L174*'2018年四季度施工生产计划 （报局）美元'!I126</f>
        <v>0</v>
      </c>
      <c r="O174" s="129">
        <f>E174-L174*'2018年四季度施工生产计划 （报局）美元'!E126</f>
        <v>0</v>
      </c>
    </row>
    <row r="175" spans="1:15" s="161" customFormat="1" ht="18.75" customHeight="1">
      <c r="A175" s="78"/>
      <c r="B175" s="79" t="s">
        <v>141</v>
      </c>
      <c r="C175" s="79"/>
      <c r="D175" s="109" t="s">
        <v>120</v>
      </c>
      <c r="E175" s="182"/>
      <c r="F175" s="14"/>
      <c r="G175" s="101"/>
      <c r="H175" s="204"/>
      <c r="I175" s="204"/>
      <c r="J175" s="79"/>
      <c r="L175" s="80">
        <v>6.4340999999999999</v>
      </c>
      <c r="M175" s="129">
        <f>H175-L175*'2018年四季度施工生产计划 （报局）美元'!H127</f>
        <v>0</v>
      </c>
      <c r="N175" s="129">
        <f>I175-L175*'2018年四季度施工生产计划 （报局）美元'!I127</f>
        <v>0</v>
      </c>
      <c r="O175" s="129">
        <f>E175-L175*'2018年四季度施工生产计划 （报局）美元'!E127</f>
        <v>0</v>
      </c>
    </row>
    <row r="176" spans="1:15" s="151" customFormat="1" ht="27" customHeight="1">
      <c r="A176" s="217">
        <v>5</v>
      </c>
      <c r="B176" s="218" t="s">
        <v>163</v>
      </c>
      <c r="C176" s="218"/>
      <c r="D176" s="219"/>
      <c r="E176" s="220">
        <v>0</v>
      </c>
      <c r="F176" s="148"/>
      <c r="G176" s="149"/>
      <c r="H176" s="220">
        <v>0</v>
      </c>
      <c r="I176" s="220"/>
      <c r="J176" s="221"/>
      <c r="L176" s="80">
        <v>6.4340999999999999</v>
      </c>
      <c r="M176" s="129">
        <f>H176-L176*'2018年四季度施工生产计划 （报局）美元'!H128</f>
        <v>0</v>
      </c>
      <c r="N176" s="129">
        <f>I176-L176*'2018年四季度施工生产计划 （报局）美元'!I128</f>
        <v>0</v>
      </c>
      <c r="O176" s="129">
        <f>E176-L176*'2018年四季度施工生产计划 （报局）美元'!E128</f>
        <v>0</v>
      </c>
    </row>
    <row r="177" spans="1:15" s="161" customFormat="1" ht="18.75" customHeight="1">
      <c r="A177" s="24">
        <v>5.0999999999999996</v>
      </c>
      <c r="B177" s="115" t="s">
        <v>164</v>
      </c>
      <c r="C177" s="115"/>
      <c r="D177" s="108"/>
      <c r="E177" s="181"/>
      <c r="F177" s="99"/>
      <c r="G177" s="100"/>
      <c r="H177" s="181"/>
      <c r="I177" s="181"/>
      <c r="J177" s="124"/>
      <c r="L177" s="80">
        <v>6.4340999999999999</v>
      </c>
      <c r="M177" s="129">
        <f>H177-L177*'2018年四季度施工生产计划 （报局）美元'!H129</f>
        <v>0</v>
      </c>
      <c r="N177" s="129">
        <f>I177-L177*'2018年四季度施工生产计划 （报局）美元'!I129</f>
        <v>0</v>
      </c>
      <c r="O177" s="129">
        <f>E177-L177*'2018年四季度施工生产计划 （报局）美元'!E129</f>
        <v>0</v>
      </c>
    </row>
    <row r="178" spans="1:15" s="161" customFormat="1" ht="18.75" customHeight="1">
      <c r="A178" s="78" t="s">
        <v>165</v>
      </c>
      <c r="B178" s="79" t="s">
        <v>146</v>
      </c>
      <c r="C178" s="79"/>
      <c r="D178" s="109" t="s">
        <v>120</v>
      </c>
      <c r="E178" s="182"/>
      <c r="F178" s="14"/>
      <c r="G178" s="101"/>
      <c r="H178" s="171"/>
      <c r="I178" s="171"/>
      <c r="J178" s="79"/>
      <c r="L178" s="80">
        <v>6.4340999999999999</v>
      </c>
      <c r="M178" s="129">
        <f>H178-L178*'2018年四季度施工生产计划 （报局）美元'!H130</f>
        <v>0</v>
      </c>
      <c r="N178" s="129">
        <f>I178-L178*'2018年四季度施工生产计划 （报局）美元'!I130</f>
        <v>0</v>
      </c>
      <c r="O178" s="129">
        <f>E178-L178*'2018年四季度施工生产计划 （报局）美元'!E130</f>
        <v>0</v>
      </c>
    </row>
    <row r="179" spans="1:15" s="161" customFormat="1" ht="18.75" customHeight="1">
      <c r="A179" s="78" t="s">
        <v>166</v>
      </c>
      <c r="B179" s="79" t="s">
        <v>146</v>
      </c>
      <c r="C179" s="79"/>
      <c r="D179" s="109" t="s">
        <v>120</v>
      </c>
      <c r="E179" s="182"/>
      <c r="F179" s="14"/>
      <c r="G179" s="101"/>
      <c r="H179" s="171"/>
      <c r="I179" s="171"/>
      <c r="J179" s="79"/>
      <c r="L179" s="80">
        <v>6.4340999999999999</v>
      </c>
      <c r="M179" s="129">
        <f>H179-L179*'2018年四季度施工生产计划 （报局）美元'!H131</f>
        <v>0</v>
      </c>
      <c r="N179" s="129">
        <f>I179-L179*'2018年四季度施工生产计划 （报局）美元'!I131</f>
        <v>0</v>
      </c>
      <c r="O179" s="129">
        <f>E179-L179*'2018年四季度施工生产计划 （报局）美元'!E131</f>
        <v>0</v>
      </c>
    </row>
    <row r="180" spans="1:15" s="151" customFormat="1" ht="27" customHeight="1">
      <c r="A180" s="78"/>
      <c r="B180" s="79" t="s">
        <v>141</v>
      </c>
      <c r="C180" s="79"/>
      <c r="D180" s="109" t="s">
        <v>120</v>
      </c>
      <c r="E180" s="182"/>
      <c r="F180" s="14"/>
      <c r="G180" s="101"/>
      <c r="H180" s="171"/>
      <c r="I180" s="171"/>
      <c r="J180" s="79"/>
      <c r="L180" s="80">
        <v>6.4340999999999999</v>
      </c>
      <c r="M180" s="129">
        <f>H180-L180*'2018年四季度施工生产计划 （报局）美元'!H132</f>
        <v>0</v>
      </c>
      <c r="N180" s="129">
        <f>I180-L180*'2018年四季度施工生产计划 （报局）美元'!I132</f>
        <v>0</v>
      </c>
      <c r="O180" s="129">
        <f>E180-L180*'2018年四季度施工生产计划 （报局）美元'!E132</f>
        <v>0</v>
      </c>
    </row>
    <row r="181" spans="1:15" s="161" customFormat="1" ht="18.75" customHeight="1">
      <c r="A181" s="24">
        <v>5.2</v>
      </c>
      <c r="B181" s="115" t="s">
        <v>167</v>
      </c>
      <c r="C181" s="115"/>
      <c r="D181" s="108"/>
      <c r="E181" s="181"/>
      <c r="F181" s="99"/>
      <c r="G181" s="100"/>
      <c r="H181" s="181"/>
      <c r="I181" s="181"/>
      <c r="J181" s="124"/>
      <c r="L181" s="80">
        <v>6.4340999999999999</v>
      </c>
      <c r="M181" s="129">
        <f>H181-L181*'2018年四季度施工生产计划 （报局）美元'!H133</f>
        <v>0</v>
      </c>
      <c r="N181" s="129">
        <f>I181-L181*'2018年四季度施工生产计划 （报局）美元'!I133</f>
        <v>0</v>
      </c>
      <c r="O181" s="129">
        <f>E181-L181*'2018年四季度施工生产计划 （报局）美元'!E133</f>
        <v>0</v>
      </c>
    </row>
    <row r="182" spans="1:15" s="161" customFormat="1" ht="18.75" customHeight="1">
      <c r="A182" s="78" t="s">
        <v>168</v>
      </c>
      <c r="B182" s="79" t="s">
        <v>146</v>
      </c>
      <c r="C182" s="79"/>
      <c r="D182" s="109" t="s">
        <v>120</v>
      </c>
      <c r="E182" s="182"/>
      <c r="F182" s="14"/>
      <c r="G182" s="101"/>
      <c r="H182" s="171"/>
      <c r="I182" s="171"/>
      <c r="J182" s="79"/>
      <c r="L182" s="80">
        <v>6.4340999999999999</v>
      </c>
      <c r="M182" s="129">
        <f>H182-L182*'2018年四季度施工生产计划 （报局）美元'!H134</f>
        <v>0</v>
      </c>
      <c r="N182" s="129">
        <f>I182-L182*'2018年四季度施工生产计划 （报局）美元'!I134</f>
        <v>0</v>
      </c>
      <c r="O182" s="129">
        <f>E182-L182*'2018年四季度施工生产计划 （报局）美元'!E134</f>
        <v>0</v>
      </c>
    </row>
    <row r="183" spans="1:15" s="161" customFormat="1" ht="18.75" customHeight="1">
      <c r="A183" s="78" t="s">
        <v>169</v>
      </c>
      <c r="B183" s="79" t="s">
        <v>146</v>
      </c>
      <c r="C183" s="79"/>
      <c r="D183" s="109" t="s">
        <v>120</v>
      </c>
      <c r="E183" s="182"/>
      <c r="F183" s="14"/>
      <c r="G183" s="101"/>
      <c r="H183" s="171"/>
      <c r="I183" s="171"/>
      <c r="J183" s="79"/>
      <c r="L183" s="80">
        <v>6.4340999999999999</v>
      </c>
      <c r="M183" s="129">
        <f>H183-L183*'2018年四季度施工生产计划 （报局）美元'!H135</f>
        <v>0</v>
      </c>
      <c r="N183" s="129">
        <f>I183-L183*'2018年四季度施工生产计划 （报局）美元'!I135</f>
        <v>0</v>
      </c>
      <c r="O183" s="129">
        <f>E183-L183*'2018年四季度施工生产计划 （报局）美元'!E135</f>
        <v>0</v>
      </c>
    </row>
    <row r="184" spans="1:15" s="143" customFormat="1" ht="27" customHeight="1">
      <c r="A184" s="78"/>
      <c r="B184" s="79" t="s">
        <v>141</v>
      </c>
      <c r="C184" s="79"/>
      <c r="D184" s="109" t="s">
        <v>120</v>
      </c>
      <c r="E184" s="182"/>
      <c r="F184" s="14"/>
      <c r="G184" s="101"/>
      <c r="H184" s="171"/>
      <c r="I184" s="171"/>
      <c r="J184" s="79"/>
      <c r="L184" s="80">
        <v>6.4340999999999999</v>
      </c>
      <c r="M184" s="129">
        <f>H184-L184*'2018年四季度施工生产计划 （报局）美元'!H136</f>
        <v>0</v>
      </c>
      <c r="N184" s="129">
        <f>I184-L184*'2018年四季度施工生产计划 （报局）美元'!I136</f>
        <v>0</v>
      </c>
      <c r="O184" s="129">
        <f>E184-L184*'2018年四季度施工生产计划 （报局）美元'!E136</f>
        <v>0</v>
      </c>
    </row>
    <row r="185" spans="1:15" s="151" customFormat="1" ht="27" customHeight="1">
      <c r="A185" s="69" t="s">
        <v>170</v>
      </c>
      <c r="B185" s="77" t="s">
        <v>171</v>
      </c>
      <c r="C185" s="77"/>
      <c r="D185" s="105"/>
      <c r="E185" s="339">
        <f>SUM(E186:E213)+E229</f>
        <v>7070.1500852510562</v>
      </c>
      <c r="F185" s="126"/>
      <c r="G185" s="72"/>
      <c r="H185" s="339">
        <f>SUM(H186:H213)+H229</f>
        <v>7720.92</v>
      </c>
      <c r="I185" s="339">
        <f>SUM(I186:I213)+I229</f>
        <v>925.9956719999999</v>
      </c>
      <c r="J185" s="77"/>
      <c r="L185" s="80">
        <v>6.4340999999999999</v>
      </c>
      <c r="M185" s="129">
        <f>H185-L185*'2018年四季度施工生产计划 （报局）美元'!H137</f>
        <v>0</v>
      </c>
      <c r="N185" s="129">
        <f>I185-L185*'2018年四季度施工生产计划 （报局）美元'!I137</f>
        <v>0</v>
      </c>
      <c r="O185" s="129">
        <f>E185-L185*'2018年四季度施工生产计划 （报局）美元'!E137</f>
        <v>0</v>
      </c>
    </row>
    <row r="186" spans="1:15" s="151" customFormat="1" ht="27" hidden="1" customHeight="1">
      <c r="A186" s="217">
        <v>1</v>
      </c>
      <c r="B186" s="218" t="s">
        <v>124</v>
      </c>
      <c r="C186" s="218"/>
      <c r="D186" s="219"/>
      <c r="E186" s="220"/>
      <c r="F186" s="148"/>
      <c r="G186" s="149"/>
      <c r="H186" s="220"/>
      <c r="I186" s="220"/>
      <c r="J186" s="221"/>
      <c r="L186" s="80">
        <v>6.4340999999999999</v>
      </c>
      <c r="M186" s="129">
        <f>H186-L186*'2018年四季度施工生产计划 （报局）美元'!H138</f>
        <v>0</v>
      </c>
      <c r="N186" s="129">
        <f>I186-L186*'2018年四季度施工生产计划 （报局）美元'!I138</f>
        <v>0</v>
      </c>
      <c r="O186" s="129">
        <f>E186-L186*'2018年四季度施工生产计划 （报局）美元'!E138</f>
        <v>0</v>
      </c>
    </row>
    <row r="187" spans="1:15" s="161" customFormat="1" ht="18.75" hidden="1" customHeight="1">
      <c r="A187" s="24">
        <v>1.1000000000000001</v>
      </c>
      <c r="B187" s="115" t="s">
        <v>132</v>
      </c>
      <c r="C187" s="115"/>
      <c r="D187" s="108"/>
      <c r="E187" s="181"/>
      <c r="F187" s="99"/>
      <c r="G187" s="100"/>
      <c r="H187" s="181"/>
      <c r="I187" s="181"/>
      <c r="J187" s="124"/>
      <c r="L187" s="80">
        <v>6.4340999999999999</v>
      </c>
      <c r="M187" s="129">
        <f>H187-L187*'2018年四季度施工生产计划 （报局）美元'!H139</f>
        <v>0</v>
      </c>
      <c r="N187" s="129">
        <f>I187-L187*'2018年四季度施工生产计划 （报局）美元'!I139</f>
        <v>0</v>
      </c>
      <c r="O187" s="129">
        <f>E187-L187*'2018年四季度施工生产计划 （报局）美元'!E139</f>
        <v>0</v>
      </c>
    </row>
    <row r="188" spans="1:15" s="161" customFormat="1" ht="18.75" hidden="1" customHeight="1">
      <c r="A188" s="78" t="s">
        <v>133</v>
      </c>
      <c r="B188" s="79" t="s">
        <v>146</v>
      </c>
      <c r="C188" s="79"/>
      <c r="D188" s="109" t="s">
        <v>120</v>
      </c>
      <c r="E188" s="182"/>
      <c r="F188" s="14"/>
      <c r="G188" s="101"/>
      <c r="H188" s="171"/>
      <c r="I188" s="171"/>
      <c r="J188" s="79"/>
      <c r="L188" s="80">
        <v>6.4340999999999999</v>
      </c>
      <c r="M188" s="129">
        <f>H188-L188*'2018年四季度施工生产计划 （报局）美元'!H140</f>
        <v>0</v>
      </c>
      <c r="N188" s="129">
        <f>I188-L188*'2018年四季度施工生产计划 （报局）美元'!I140</f>
        <v>0</v>
      </c>
      <c r="O188" s="129">
        <f>E188-L188*'2018年四季度施工生产计划 （报局）美元'!E140</f>
        <v>0</v>
      </c>
    </row>
    <row r="189" spans="1:15" s="161" customFormat="1" ht="18.75" hidden="1" customHeight="1">
      <c r="A189" s="78" t="s">
        <v>135</v>
      </c>
      <c r="B189" s="79" t="s">
        <v>146</v>
      </c>
      <c r="C189" s="79"/>
      <c r="D189" s="109" t="s">
        <v>120</v>
      </c>
      <c r="E189" s="182"/>
      <c r="F189" s="14"/>
      <c r="G189" s="101"/>
      <c r="H189" s="171"/>
      <c r="I189" s="171"/>
      <c r="J189" s="79"/>
      <c r="L189" s="80">
        <v>6.4340999999999999</v>
      </c>
      <c r="M189" s="129">
        <f>H189-L189*'2018年四季度施工生产计划 （报局）美元'!H141</f>
        <v>0</v>
      </c>
      <c r="N189" s="129">
        <f>I189-L189*'2018年四季度施工生产计划 （报局）美元'!I141</f>
        <v>0</v>
      </c>
      <c r="O189" s="129">
        <f>E189-L189*'2018年四季度施工生产计划 （报局）美元'!E141</f>
        <v>0</v>
      </c>
    </row>
    <row r="190" spans="1:15" s="151" customFormat="1" ht="27" hidden="1" customHeight="1">
      <c r="A190" s="78"/>
      <c r="B190" s="79" t="s">
        <v>141</v>
      </c>
      <c r="C190" s="79"/>
      <c r="D190" s="109" t="s">
        <v>120</v>
      </c>
      <c r="E190" s="182"/>
      <c r="F190" s="14"/>
      <c r="G190" s="101"/>
      <c r="H190" s="171"/>
      <c r="I190" s="171"/>
      <c r="J190" s="79"/>
      <c r="L190" s="80">
        <v>6.4340999999999999</v>
      </c>
      <c r="M190" s="129">
        <f>H190-L190*'2018年四季度施工生产计划 （报局）美元'!H142</f>
        <v>0</v>
      </c>
      <c r="N190" s="129">
        <f>I190-L190*'2018年四季度施工生产计划 （报局）美元'!I142</f>
        <v>0</v>
      </c>
      <c r="O190" s="129">
        <f>E190-L190*'2018年四季度施工生产计划 （报局）美元'!E142</f>
        <v>0</v>
      </c>
    </row>
    <row r="191" spans="1:15" s="161" customFormat="1" ht="18.75" hidden="1" customHeight="1">
      <c r="A191" s="24">
        <v>1.2</v>
      </c>
      <c r="B191" s="115" t="s">
        <v>142</v>
      </c>
      <c r="C191" s="115"/>
      <c r="D191" s="108"/>
      <c r="E191" s="181"/>
      <c r="F191" s="99"/>
      <c r="G191" s="100"/>
      <c r="H191" s="181"/>
      <c r="I191" s="181"/>
      <c r="J191" s="124"/>
      <c r="L191" s="80">
        <v>6.4340999999999999</v>
      </c>
      <c r="M191" s="129">
        <f>H191-L191*'2018年四季度施工生产计划 （报局）美元'!H143</f>
        <v>0</v>
      </c>
      <c r="N191" s="129">
        <f>I191-L191*'2018年四季度施工生产计划 （报局）美元'!I143</f>
        <v>0</v>
      </c>
      <c r="O191" s="129">
        <f>E191-L191*'2018年四季度施工生产计划 （报局）美元'!E143</f>
        <v>0</v>
      </c>
    </row>
    <row r="192" spans="1:15" s="161" customFormat="1" ht="18.75" hidden="1" customHeight="1">
      <c r="A192" s="78" t="s">
        <v>143</v>
      </c>
      <c r="B192" s="79" t="s">
        <v>146</v>
      </c>
      <c r="C192" s="79"/>
      <c r="D192" s="109" t="s">
        <v>120</v>
      </c>
      <c r="E192" s="182"/>
      <c r="F192" s="14"/>
      <c r="G192" s="101"/>
      <c r="H192" s="171"/>
      <c r="I192" s="171"/>
      <c r="J192" s="79"/>
      <c r="L192" s="80">
        <v>6.4340999999999999</v>
      </c>
      <c r="M192" s="129">
        <f>H192-L192*'2018年四季度施工生产计划 （报局）美元'!H144</f>
        <v>0</v>
      </c>
      <c r="N192" s="129">
        <f>I192-L192*'2018年四季度施工生产计划 （报局）美元'!I144</f>
        <v>0</v>
      </c>
      <c r="O192" s="129">
        <f>E192-L192*'2018年四季度施工生产计划 （报局）美元'!E144</f>
        <v>0</v>
      </c>
    </row>
    <row r="193" spans="1:15" s="161" customFormat="1" ht="18.75" hidden="1" customHeight="1">
      <c r="A193" s="78" t="s">
        <v>172</v>
      </c>
      <c r="B193" s="79" t="s">
        <v>146</v>
      </c>
      <c r="C193" s="79"/>
      <c r="D193" s="109" t="s">
        <v>120</v>
      </c>
      <c r="E193" s="182"/>
      <c r="F193" s="14"/>
      <c r="G193" s="101"/>
      <c r="H193" s="171"/>
      <c r="I193" s="171"/>
      <c r="J193" s="79"/>
      <c r="L193" s="80">
        <v>6.4340999999999999</v>
      </c>
      <c r="M193" s="129">
        <f>H193-L193*'2018年四季度施工生产计划 （报局）美元'!H145</f>
        <v>0</v>
      </c>
      <c r="N193" s="129">
        <f>I193-L193*'2018年四季度施工生产计划 （报局）美元'!I145</f>
        <v>0</v>
      </c>
      <c r="O193" s="129">
        <f>E193-L193*'2018年四季度施工生产计划 （报局）美元'!E145</f>
        <v>0</v>
      </c>
    </row>
    <row r="194" spans="1:15" s="151" customFormat="1" ht="27" customHeight="1">
      <c r="A194" s="78"/>
      <c r="B194" s="79" t="s">
        <v>141</v>
      </c>
      <c r="C194" s="79"/>
      <c r="D194" s="109" t="s">
        <v>120</v>
      </c>
      <c r="E194" s="182"/>
      <c r="F194" s="14"/>
      <c r="G194" s="101"/>
      <c r="H194" s="171"/>
      <c r="I194" s="171"/>
      <c r="J194" s="79"/>
      <c r="L194" s="80">
        <v>6.4340999999999999</v>
      </c>
      <c r="M194" s="129">
        <f>H194-L194*'2018年四季度施工生产计划 （报局）美元'!H146</f>
        <v>0</v>
      </c>
      <c r="N194" s="129">
        <f>I194-L194*'2018年四季度施工生产计划 （报局）美元'!I146</f>
        <v>0</v>
      </c>
      <c r="O194" s="129">
        <f>E194-L194*'2018年四季度施工生产计划 （报局）美元'!E146</f>
        <v>0</v>
      </c>
    </row>
    <row r="195" spans="1:15" s="151" customFormat="1" ht="27" customHeight="1">
      <c r="A195" s="217">
        <v>2</v>
      </c>
      <c r="B195" s="218" t="s">
        <v>126</v>
      </c>
      <c r="C195" s="218"/>
      <c r="D195" s="219"/>
      <c r="E195" s="220"/>
      <c r="F195" s="148"/>
      <c r="G195" s="149"/>
      <c r="H195" s="220"/>
      <c r="I195" s="220"/>
      <c r="J195" s="221"/>
      <c r="L195" s="80">
        <v>6.4340999999999999</v>
      </c>
      <c r="M195" s="129">
        <f>H195-L195*'2018年四季度施工生产计划 （报局）美元'!H147</f>
        <v>0</v>
      </c>
      <c r="N195" s="129">
        <f>I195-L195*'2018年四季度施工生产计划 （报局）美元'!I147</f>
        <v>0</v>
      </c>
      <c r="O195" s="129">
        <f>E195-L195*'2018年四季度施工生产计划 （报局）美元'!E147</f>
        <v>0</v>
      </c>
    </row>
    <row r="196" spans="1:15" s="161" customFormat="1" ht="18.75" customHeight="1">
      <c r="A196" s="24">
        <v>2.1</v>
      </c>
      <c r="B196" s="115" t="s">
        <v>151</v>
      </c>
      <c r="C196" s="115"/>
      <c r="D196" s="108"/>
      <c r="E196" s="181"/>
      <c r="F196" s="99"/>
      <c r="G196" s="100"/>
      <c r="H196" s="181"/>
      <c r="I196" s="181"/>
      <c r="J196" s="124"/>
      <c r="L196" s="80">
        <v>6.4340999999999999</v>
      </c>
      <c r="M196" s="129">
        <f>H196-L196*'2018年四季度施工生产计划 （报局）美元'!H148</f>
        <v>0</v>
      </c>
      <c r="N196" s="129">
        <f>I196-L196*'2018年四季度施工生产计划 （报局）美元'!I148</f>
        <v>0</v>
      </c>
      <c r="O196" s="129">
        <f>E196-L196*'2018年四季度施工生产计划 （报局）美元'!E148</f>
        <v>0</v>
      </c>
    </row>
    <row r="197" spans="1:15" s="161" customFormat="1" ht="18.75" customHeight="1">
      <c r="A197" s="78" t="s">
        <v>145</v>
      </c>
      <c r="B197" s="79" t="s">
        <v>146</v>
      </c>
      <c r="C197" s="79"/>
      <c r="D197" s="109" t="s">
        <v>120</v>
      </c>
      <c r="E197" s="182"/>
      <c r="F197" s="14"/>
      <c r="G197" s="101"/>
      <c r="H197" s="171"/>
      <c r="I197" s="171"/>
      <c r="J197" s="79"/>
      <c r="L197" s="80">
        <v>6.4340999999999999</v>
      </c>
      <c r="M197" s="129">
        <f>H197-L197*'2018年四季度施工生产计划 （报局）美元'!H149</f>
        <v>0</v>
      </c>
      <c r="N197" s="129">
        <f>I197-L197*'2018年四季度施工生产计划 （报局）美元'!I149</f>
        <v>0</v>
      </c>
      <c r="O197" s="129">
        <f>E197-L197*'2018年四季度施工生产计划 （报局）美元'!E149</f>
        <v>0</v>
      </c>
    </row>
    <row r="198" spans="1:15" s="161" customFormat="1" ht="18.75" customHeight="1">
      <c r="A198" s="78" t="s">
        <v>147</v>
      </c>
      <c r="B198" s="79" t="s">
        <v>146</v>
      </c>
      <c r="C198" s="79"/>
      <c r="D198" s="109" t="s">
        <v>120</v>
      </c>
      <c r="E198" s="182"/>
      <c r="F198" s="14"/>
      <c r="G198" s="101"/>
      <c r="H198" s="171"/>
      <c r="I198" s="171"/>
      <c r="J198" s="79"/>
      <c r="L198" s="80">
        <v>6.4340999999999999</v>
      </c>
      <c r="M198" s="129">
        <f>H198-L198*'2018年四季度施工生产计划 （报局）美元'!H150</f>
        <v>0</v>
      </c>
      <c r="N198" s="129">
        <f>I198-L198*'2018年四季度施工生产计划 （报局）美元'!I150</f>
        <v>0</v>
      </c>
      <c r="O198" s="129">
        <f>E198-L198*'2018年四季度施工生产计划 （报局）美元'!E150</f>
        <v>0</v>
      </c>
    </row>
    <row r="199" spans="1:15" s="151" customFormat="1" ht="27" customHeight="1">
      <c r="A199" s="78"/>
      <c r="B199" s="79" t="s">
        <v>141</v>
      </c>
      <c r="C199" s="79"/>
      <c r="D199" s="109" t="s">
        <v>120</v>
      </c>
      <c r="E199" s="182"/>
      <c r="F199" s="14"/>
      <c r="G199" s="101"/>
      <c r="H199" s="171"/>
      <c r="I199" s="171"/>
      <c r="J199" s="79"/>
      <c r="L199" s="80">
        <v>6.4340999999999999</v>
      </c>
      <c r="M199" s="129">
        <f>H199-L199*'2018年四季度施工生产计划 （报局）美元'!H151</f>
        <v>0</v>
      </c>
      <c r="N199" s="129">
        <f>I199-L199*'2018年四季度施工生产计划 （报局）美元'!I151</f>
        <v>0</v>
      </c>
      <c r="O199" s="129">
        <f>E199-L199*'2018年四季度施工生产计划 （报局）美元'!E151</f>
        <v>0</v>
      </c>
    </row>
    <row r="200" spans="1:15" s="161" customFormat="1" ht="18.75" customHeight="1">
      <c r="A200" s="24">
        <v>2.2000000000000002</v>
      </c>
      <c r="B200" s="115" t="s">
        <v>154</v>
      </c>
      <c r="C200" s="115"/>
      <c r="D200" s="108"/>
      <c r="E200" s="181"/>
      <c r="F200" s="99"/>
      <c r="G200" s="100"/>
      <c r="H200" s="181"/>
      <c r="I200" s="181"/>
      <c r="J200" s="124"/>
      <c r="L200" s="80">
        <v>6.4340999999999999</v>
      </c>
      <c r="M200" s="129">
        <f>H200-L200*'2018年四季度施工生产计划 （报局）美元'!H152</f>
        <v>0</v>
      </c>
      <c r="N200" s="129">
        <f>I200-L200*'2018年四季度施工生产计划 （报局）美元'!I152</f>
        <v>0</v>
      </c>
      <c r="O200" s="129">
        <f>E200-L200*'2018年四季度施工生产计划 （报局）美元'!E152</f>
        <v>0</v>
      </c>
    </row>
    <row r="201" spans="1:15" s="161" customFormat="1" ht="18.75" customHeight="1">
      <c r="A201" s="78" t="s">
        <v>149</v>
      </c>
      <c r="B201" s="79" t="s">
        <v>146</v>
      </c>
      <c r="C201" s="79"/>
      <c r="D201" s="109" t="s">
        <v>120</v>
      </c>
      <c r="E201" s="182"/>
      <c r="F201" s="14"/>
      <c r="G201" s="101"/>
      <c r="H201" s="171"/>
      <c r="I201" s="171"/>
      <c r="J201" s="79"/>
      <c r="L201" s="80">
        <v>6.4340999999999999</v>
      </c>
      <c r="M201" s="129">
        <f>H201-L201*'2018年四季度施工生产计划 （报局）美元'!H153</f>
        <v>0</v>
      </c>
      <c r="N201" s="129">
        <f>I201-L201*'2018年四季度施工生产计划 （报局）美元'!I153</f>
        <v>0</v>
      </c>
      <c r="O201" s="129">
        <f>E201-L201*'2018年四季度施工生产计划 （报局）美元'!E153</f>
        <v>0</v>
      </c>
    </row>
    <row r="202" spans="1:15" s="161" customFormat="1" ht="18.75" customHeight="1">
      <c r="A202" s="78" t="s">
        <v>150</v>
      </c>
      <c r="B202" s="79" t="s">
        <v>146</v>
      </c>
      <c r="C202" s="79"/>
      <c r="D202" s="109" t="s">
        <v>120</v>
      </c>
      <c r="E202" s="182"/>
      <c r="F202" s="14"/>
      <c r="G202" s="101"/>
      <c r="H202" s="171"/>
      <c r="I202" s="171"/>
      <c r="J202" s="79"/>
      <c r="L202" s="80">
        <v>6.4340999999999999</v>
      </c>
      <c r="M202" s="129">
        <f>H202-L202*'2018年四季度施工生产计划 （报局）美元'!H154</f>
        <v>0</v>
      </c>
      <c r="N202" s="129">
        <f>I202-L202*'2018年四季度施工生产计划 （报局）美元'!I154</f>
        <v>0</v>
      </c>
      <c r="O202" s="129">
        <f>E202-L202*'2018年四季度施工生产计划 （报局）美元'!E154</f>
        <v>0</v>
      </c>
    </row>
    <row r="203" spans="1:15" s="151" customFormat="1" ht="27" customHeight="1">
      <c r="A203" s="78"/>
      <c r="B203" s="79" t="s">
        <v>141</v>
      </c>
      <c r="C203" s="79"/>
      <c r="D203" s="109" t="s">
        <v>120</v>
      </c>
      <c r="E203" s="182"/>
      <c r="F203" s="14"/>
      <c r="G203" s="101"/>
      <c r="H203" s="171"/>
      <c r="I203" s="171"/>
      <c r="J203" s="79"/>
      <c r="L203" s="80">
        <v>6.4340999999999999</v>
      </c>
      <c r="M203" s="129">
        <f>H203-L203*'2018年四季度施工生产计划 （报局）美元'!H155</f>
        <v>0</v>
      </c>
      <c r="N203" s="129">
        <f>I203-L203*'2018年四季度施工生产计划 （报局）美元'!I155</f>
        <v>0</v>
      </c>
      <c r="O203" s="129">
        <f>E203-L203*'2018年四季度施工生产计划 （报局）美元'!E155</f>
        <v>0</v>
      </c>
    </row>
    <row r="204" spans="1:15" s="151" customFormat="1" ht="27" hidden="1" customHeight="1">
      <c r="A204" s="217">
        <v>3</v>
      </c>
      <c r="B204" s="218" t="s">
        <v>125</v>
      </c>
      <c r="C204" s="218"/>
      <c r="D204" s="219"/>
      <c r="E204" s="220"/>
      <c r="F204" s="148"/>
      <c r="G204" s="149"/>
      <c r="H204" s="220"/>
      <c r="I204" s="220"/>
      <c r="J204" s="221"/>
      <c r="L204" s="80">
        <v>6.4340999999999999</v>
      </c>
      <c r="M204" s="129">
        <f>H204-L204*'2018年四季度施工生产计划 （报局）美元'!H156</f>
        <v>0</v>
      </c>
      <c r="N204" s="129">
        <f>I204-L204*'2018年四季度施工生产计划 （报局）美元'!I156</f>
        <v>0</v>
      </c>
      <c r="O204" s="129">
        <f>E204-L204*'2018年四季度施工生产计划 （报局）美元'!E156</f>
        <v>0</v>
      </c>
    </row>
    <row r="205" spans="1:15" s="161" customFormat="1" ht="18.75" hidden="1" customHeight="1">
      <c r="A205" s="24">
        <v>3.1</v>
      </c>
      <c r="B205" s="115" t="s">
        <v>144</v>
      </c>
      <c r="C205" s="115"/>
      <c r="D205" s="108"/>
      <c r="E205" s="181"/>
      <c r="F205" s="99"/>
      <c r="G205" s="100"/>
      <c r="H205" s="181"/>
      <c r="I205" s="181"/>
      <c r="J205" s="124"/>
      <c r="L205" s="80">
        <v>6.4340999999999999</v>
      </c>
      <c r="M205" s="129">
        <f>H205-L205*'2018年四季度施工生产计划 （报局）美元'!H157</f>
        <v>0</v>
      </c>
      <c r="N205" s="129">
        <f>I205-L205*'2018年四季度施工生产计划 （报局）美元'!I157</f>
        <v>0</v>
      </c>
      <c r="O205" s="129">
        <f>E205-L205*'2018年四季度施工生产计划 （报局）美元'!E157</f>
        <v>0</v>
      </c>
    </row>
    <row r="206" spans="1:15" s="161" customFormat="1" ht="18.75" hidden="1" customHeight="1">
      <c r="A206" s="78" t="s">
        <v>152</v>
      </c>
      <c r="B206" s="79" t="s">
        <v>146</v>
      </c>
      <c r="C206" s="79"/>
      <c r="D206" s="109" t="s">
        <v>120</v>
      </c>
      <c r="E206" s="182"/>
      <c r="F206" s="14"/>
      <c r="G206" s="101"/>
      <c r="H206" s="171"/>
      <c r="I206" s="171"/>
      <c r="J206" s="79"/>
      <c r="L206" s="80">
        <v>6.4340999999999999</v>
      </c>
      <c r="M206" s="129">
        <f>H206-L206*'2018年四季度施工生产计划 （报局）美元'!H158</f>
        <v>0</v>
      </c>
      <c r="N206" s="129">
        <f>I206-L206*'2018年四季度施工生产计划 （报局）美元'!I158</f>
        <v>0</v>
      </c>
      <c r="O206" s="129">
        <f>E206-L206*'2018年四季度施工生产计划 （报局）美元'!E158</f>
        <v>0</v>
      </c>
    </row>
    <row r="207" spans="1:15" s="161" customFormat="1" ht="18.75" hidden="1" customHeight="1">
      <c r="A207" s="78" t="s">
        <v>173</v>
      </c>
      <c r="B207" s="79" t="s">
        <v>146</v>
      </c>
      <c r="C207" s="79"/>
      <c r="D207" s="109" t="s">
        <v>120</v>
      </c>
      <c r="E207" s="182"/>
      <c r="F207" s="14"/>
      <c r="G207" s="101"/>
      <c r="H207" s="171"/>
      <c r="I207" s="171"/>
      <c r="J207" s="79"/>
      <c r="L207" s="80">
        <v>6.4340999999999999</v>
      </c>
      <c r="M207" s="129">
        <f>H207-L207*'2018年四季度施工生产计划 （报局）美元'!H159</f>
        <v>0</v>
      </c>
      <c r="N207" s="129">
        <f>I207-L207*'2018年四季度施工生产计划 （报局）美元'!I159</f>
        <v>0</v>
      </c>
      <c r="O207" s="129">
        <f>E207-L207*'2018年四季度施工生产计划 （报局）美元'!E159</f>
        <v>0</v>
      </c>
    </row>
    <row r="208" spans="1:15" s="151" customFormat="1" ht="27" hidden="1" customHeight="1">
      <c r="A208" s="78"/>
      <c r="B208" s="79" t="s">
        <v>141</v>
      </c>
      <c r="C208" s="79"/>
      <c r="D208" s="109" t="s">
        <v>120</v>
      </c>
      <c r="E208" s="182"/>
      <c r="F208" s="14"/>
      <c r="G208" s="101"/>
      <c r="H208" s="171"/>
      <c r="I208" s="171"/>
      <c r="J208" s="79"/>
      <c r="L208" s="80">
        <v>6.4340999999999999</v>
      </c>
      <c r="M208" s="129">
        <f>H208-L208*'2018年四季度施工生产计划 （报局）美元'!H160</f>
        <v>0</v>
      </c>
      <c r="N208" s="129">
        <f>I208-L208*'2018年四季度施工生产计划 （报局）美元'!I160</f>
        <v>0</v>
      </c>
      <c r="O208" s="129">
        <f>E208-L208*'2018年四季度施工生产计划 （报局）美元'!E160</f>
        <v>0</v>
      </c>
    </row>
    <row r="209" spans="1:15" s="161" customFormat="1" ht="18.75" hidden="1" customHeight="1">
      <c r="A209" s="24">
        <v>3.2</v>
      </c>
      <c r="B209" s="115" t="s">
        <v>148</v>
      </c>
      <c r="C209" s="115"/>
      <c r="D209" s="108"/>
      <c r="E209" s="181"/>
      <c r="F209" s="99"/>
      <c r="G209" s="100"/>
      <c r="H209" s="181"/>
      <c r="I209" s="181"/>
      <c r="J209" s="124"/>
      <c r="L209" s="80">
        <v>6.4340999999999999</v>
      </c>
      <c r="M209" s="129">
        <f>H209-L209*'2018年四季度施工生产计划 （报局）美元'!H161</f>
        <v>0</v>
      </c>
      <c r="N209" s="129">
        <f>I209-L209*'2018年四季度施工生产计划 （报局）美元'!I161</f>
        <v>0</v>
      </c>
      <c r="O209" s="129">
        <f>E209-L209*'2018年四季度施工生产计划 （报局）美元'!E161</f>
        <v>0</v>
      </c>
    </row>
    <row r="210" spans="1:15" s="161" customFormat="1" ht="18.75" hidden="1" customHeight="1">
      <c r="A210" s="78" t="s">
        <v>155</v>
      </c>
      <c r="B210" s="79" t="s">
        <v>146</v>
      </c>
      <c r="C210" s="79"/>
      <c r="D210" s="109" t="s">
        <v>120</v>
      </c>
      <c r="E210" s="182"/>
      <c r="F210" s="14"/>
      <c r="G210" s="101"/>
      <c r="H210" s="171"/>
      <c r="I210" s="171"/>
      <c r="J210" s="79"/>
      <c r="L210" s="80">
        <v>6.4340999999999999</v>
      </c>
      <c r="M210" s="129">
        <f>H210-L210*'2018年四季度施工生产计划 （报局）美元'!H162</f>
        <v>0</v>
      </c>
      <c r="N210" s="129">
        <f>I210-L210*'2018年四季度施工生产计划 （报局）美元'!I162</f>
        <v>0</v>
      </c>
      <c r="O210" s="129">
        <f>E210-L210*'2018年四季度施工生产计划 （报局）美元'!E162</f>
        <v>0</v>
      </c>
    </row>
    <row r="211" spans="1:15" s="161" customFormat="1" ht="18.75" hidden="1" customHeight="1">
      <c r="A211" s="78" t="s">
        <v>174</v>
      </c>
      <c r="B211" s="79" t="s">
        <v>146</v>
      </c>
      <c r="C211" s="79"/>
      <c r="D211" s="109" t="s">
        <v>120</v>
      </c>
      <c r="E211" s="182"/>
      <c r="F211" s="14"/>
      <c r="G211" s="101"/>
      <c r="H211" s="171"/>
      <c r="I211" s="171"/>
      <c r="J211" s="79"/>
      <c r="L211" s="80">
        <v>6.4340999999999999</v>
      </c>
      <c r="M211" s="129">
        <f>H211-L211*'2018年四季度施工生产计划 （报局）美元'!H163</f>
        <v>0</v>
      </c>
      <c r="N211" s="129">
        <f>I211-L211*'2018年四季度施工生产计划 （报局）美元'!I163</f>
        <v>0</v>
      </c>
      <c r="O211" s="129">
        <f>E211-L211*'2018年四季度施工生产计划 （报局）美元'!E163</f>
        <v>0</v>
      </c>
    </row>
    <row r="212" spans="1:15" s="151" customFormat="1" ht="27" customHeight="1">
      <c r="A212" s="78"/>
      <c r="B212" s="79" t="s">
        <v>141</v>
      </c>
      <c r="C212" s="79"/>
      <c r="D212" s="109" t="s">
        <v>120</v>
      </c>
      <c r="E212" s="182"/>
      <c r="F212" s="14"/>
      <c r="G212" s="101"/>
      <c r="H212" s="171"/>
      <c r="I212" s="171"/>
      <c r="J212" s="79"/>
      <c r="L212" s="80">
        <v>6.4340999999999999</v>
      </c>
      <c r="M212" s="129">
        <f>H212-L212*'2018年四季度施工生产计划 （报局）美元'!H164</f>
        <v>0</v>
      </c>
      <c r="N212" s="129">
        <f>I212-L212*'2018年四季度施工生产计划 （报局）美元'!I164</f>
        <v>0</v>
      </c>
      <c r="O212" s="129">
        <f>E212-L212*'2018年四季度施工生产计划 （报局）美元'!E164</f>
        <v>0</v>
      </c>
    </row>
    <row r="213" spans="1:15" s="151" customFormat="1" ht="27" customHeight="1">
      <c r="A213" s="217">
        <v>4</v>
      </c>
      <c r="B213" s="218" t="s">
        <v>127</v>
      </c>
      <c r="C213" s="218"/>
      <c r="D213" s="219"/>
      <c r="E213" s="220">
        <f>E222+E226</f>
        <v>7070.1500852510562</v>
      </c>
      <c r="F213" s="148"/>
      <c r="G213" s="149"/>
      <c r="H213" s="220">
        <f>H222+H226</f>
        <v>7720.92</v>
      </c>
      <c r="I213" s="220">
        <f>I222+I226</f>
        <v>925.9956719999999</v>
      </c>
      <c r="J213" s="221"/>
      <c r="L213" s="80">
        <v>6.4340999999999999</v>
      </c>
      <c r="M213" s="129">
        <f>H213-L213*'2018年四季度施工生产计划 （报局）美元'!H165</f>
        <v>0</v>
      </c>
      <c r="N213" s="129">
        <f>I213-L213*'2018年四季度施工生产计划 （报局）美元'!I165</f>
        <v>0</v>
      </c>
      <c r="O213" s="129">
        <f>E213-L213*'2018年四季度施工生产计划 （报局）美元'!E165</f>
        <v>0</v>
      </c>
    </row>
    <row r="214" spans="1:15" s="161" customFormat="1" ht="18.75" customHeight="1">
      <c r="A214" s="24">
        <v>4.0999999999999996</v>
      </c>
      <c r="B214" s="115" t="s">
        <v>156</v>
      </c>
      <c r="C214" s="115"/>
      <c r="D214" s="108"/>
      <c r="E214" s="181"/>
      <c r="F214" s="99"/>
      <c r="G214" s="100"/>
      <c r="H214" s="181"/>
      <c r="I214" s="181"/>
      <c r="J214" s="124"/>
      <c r="L214" s="80">
        <v>6.4340999999999999</v>
      </c>
      <c r="M214" s="129">
        <f>H214-L214*'2018年四季度施工生产计划 （报局）美元'!H166</f>
        <v>0</v>
      </c>
      <c r="N214" s="129">
        <f>I214-L214*'2018年四季度施工生产计划 （报局）美元'!I166</f>
        <v>0</v>
      </c>
      <c r="O214" s="129">
        <f>E214-L214*'2018年四季度施工生产计划 （报局）美元'!E166</f>
        <v>0</v>
      </c>
    </row>
    <row r="215" spans="1:15" s="161" customFormat="1" ht="18.75" customHeight="1">
      <c r="A215" s="78" t="s">
        <v>157</v>
      </c>
      <c r="B215" s="79" t="s">
        <v>146</v>
      </c>
      <c r="C215" s="79"/>
      <c r="D215" s="109" t="s">
        <v>120</v>
      </c>
      <c r="E215" s="182"/>
      <c r="F215" s="14"/>
      <c r="G215" s="101"/>
      <c r="H215" s="171"/>
      <c r="I215" s="171"/>
      <c r="J215" s="79"/>
      <c r="L215" s="80">
        <v>6.4340999999999999</v>
      </c>
      <c r="M215" s="129">
        <f>H215-L215*'2018年四季度施工生产计划 （报局）美元'!H167</f>
        <v>0</v>
      </c>
      <c r="N215" s="129">
        <f>I215-L215*'2018年四季度施工生产计划 （报局）美元'!I167</f>
        <v>0</v>
      </c>
      <c r="O215" s="129">
        <f>E215-L215*'2018年四季度施工生产计划 （报局）美元'!E167</f>
        <v>0</v>
      </c>
    </row>
    <row r="216" spans="1:15" s="161" customFormat="1" ht="18.75" customHeight="1">
      <c r="A216" s="78" t="s">
        <v>158</v>
      </c>
      <c r="B216" s="79" t="s">
        <v>146</v>
      </c>
      <c r="C216" s="79"/>
      <c r="D216" s="109" t="s">
        <v>120</v>
      </c>
      <c r="E216" s="182"/>
      <c r="F216" s="14"/>
      <c r="G216" s="101"/>
      <c r="H216" s="171"/>
      <c r="I216" s="171"/>
      <c r="J216" s="79"/>
      <c r="L216" s="80">
        <v>6.4340999999999999</v>
      </c>
      <c r="M216" s="129">
        <f>H216-L216*'2018年四季度施工生产计划 （报局）美元'!H168</f>
        <v>0</v>
      </c>
      <c r="N216" s="129">
        <f>I216-L216*'2018年四季度施工生产计划 （报局）美元'!I168</f>
        <v>0</v>
      </c>
      <c r="O216" s="129">
        <f>E216-L216*'2018年四季度施工生产计划 （报局）美元'!E168</f>
        <v>0</v>
      </c>
    </row>
    <row r="217" spans="1:15" s="151" customFormat="1" ht="27" customHeight="1">
      <c r="A217" s="78"/>
      <c r="B217" s="79" t="s">
        <v>141</v>
      </c>
      <c r="C217" s="79"/>
      <c r="D217" s="109" t="s">
        <v>120</v>
      </c>
      <c r="E217" s="182"/>
      <c r="F217" s="14"/>
      <c r="G217" s="101"/>
      <c r="H217" s="171"/>
      <c r="I217" s="171"/>
      <c r="J217" s="79"/>
      <c r="L217" s="80">
        <v>6.4340999999999999</v>
      </c>
      <c r="M217" s="129">
        <f>H217-L217*'2018年四季度施工生产计划 （报局）美元'!H169</f>
        <v>0</v>
      </c>
      <c r="N217" s="129">
        <f>I217-L217*'2018年四季度施工生产计划 （报局）美元'!I169</f>
        <v>0</v>
      </c>
      <c r="O217" s="129">
        <f>E217-L217*'2018年四季度施工生产计划 （报局）美元'!E169</f>
        <v>0</v>
      </c>
    </row>
    <row r="218" spans="1:15" s="161" customFormat="1" ht="18.75" customHeight="1">
      <c r="A218" s="24">
        <v>4.2</v>
      </c>
      <c r="B218" s="115" t="s">
        <v>160</v>
      </c>
      <c r="C218" s="115"/>
      <c r="D218" s="108"/>
      <c r="E218" s="181"/>
      <c r="F218" s="99"/>
      <c r="G218" s="100"/>
      <c r="H218" s="181"/>
      <c r="I218" s="181"/>
      <c r="J218" s="124"/>
      <c r="L218" s="80">
        <v>6.4340999999999999</v>
      </c>
      <c r="M218" s="129">
        <f>H218-L218*'2018年四季度施工生产计划 （报局）美元'!H170</f>
        <v>0</v>
      </c>
      <c r="N218" s="129">
        <f>I218-L218*'2018年四季度施工生产计划 （报局）美元'!I170</f>
        <v>0</v>
      </c>
      <c r="O218" s="129">
        <f>E218-L218*'2018年四季度施工生产计划 （报局）美元'!E170</f>
        <v>0</v>
      </c>
    </row>
    <row r="219" spans="1:15" s="161" customFormat="1" ht="18.75" customHeight="1">
      <c r="A219" s="78" t="s">
        <v>161</v>
      </c>
      <c r="B219" s="79" t="s">
        <v>146</v>
      </c>
      <c r="C219" s="79"/>
      <c r="D219" s="109" t="s">
        <v>120</v>
      </c>
      <c r="E219" s="182"/>
      <c r="F219" s="14"/>
      <c r="G219" s="101"/>
      <c r="H219" s="171"/>
      <c r="I219" s="171"/>
      <c r="J219" s="79"/>
      <c r="L219" s="80">
        <v>6.4340999999999999</v>
      </c>
      <c r="M219" s="129">
        <f>H219-L219*'2018年四季度施工生产计划 （报局）美元'!H171</f>
        <v>0</v>
      </c>
      <c r="N219" s="129">
        <f>I219-L219*'2018年四季度施工生产计划 （报局）美元'!I171</f>
        <v>0</v>
      </c>
      <c r="O219" s="129">
        <f>E219-L219*'2018年四季度施工生产计划 （报局）美元'!E171</f>
        <v>0</v>
      </c>
    </row>
    <row r="220" spans="1:15" s="161" customFormat="1" ht="18.75" customHeight="1">
      <c r="A220" s="78" t="s">
        <v>162</v>
      </c>
      <c r="B220" s="79" t="s">
        <v>146</v>
      </c>
      <c r="C220" s="79"/>
      <c r="D220" s="109" t="s">
        <v>120</v>
      </c>
      <c r="E220" s="182"/>
      <c r="F220" s="14"/>
      <c r="G220" s="101"/>
      <c r="H220" s="171"/>
      <c r="I220" s="171"/>
      <c r="J220" s="79"/>
      <c r="L220" s="80">
        <v>6.4340999999999999</v>
      </c>
      <c r="M220" s="129">
        <f>H220-L220*'2018年四季度施工生产计划 （报局）美元'!H172</f>
        <v>0</v>
      </c>
      <c r="N220" s="129">
        <f>I220-L220*'2018年四季度施工生产计划 （报局）美元'!I172</f>
        <v>0</v>
      </c>
      <c r="O220" s="129">
        <f>E220-L220*'2018年四季度施工生产计划 （报局）美元'!E172</f>
        <v>0</v>
      </c>
    </row>
    <row r="221" spans="1:15" s="161" customFormat="1" ht="18.75" customHeight="1">
      <c r="A221" s="156"/>
      <c r="B221" s="157" t="s">
        <v>141</v>
      </c>
      <c r="C221" s="157"/>
      <c r="D221" s="158" t="s">
        <v>120</v>
      </c>
      <c r="E221" s="176"/>
      <c r="F221" s="159"/>
      <c r="G221" s="160"/>
      <c r="H221" s="187"/>
      <c r="I221" s="187"/>
      <c r="J221" s="157"/>
      <c r="L221" s="80">
        <v>6.4340999999999999</v>
      </c>
      <c r="M221" s="129">
        <f>H221-L221*'2018年四季度施工生产计划 （报局）美元'!H173</f>
        <v>0</v>
      </c>
      <c r="N221" s="129">
        <f>I221-L221*'2018年四季度施工生产计划 （报局）美元'!I173</f>
        <v>0</v>
      </c>
      <c r="O221" s="129">
        <f>E221-L221*'2018年四季度施工生产计划 （报局）美元'!E173</f>
        <v>0</v>
      </c>
    </row>
    <row r="222" spans="1:15" s="161" customFormat="1" ht="18.75" customHeight="1">
      <c r="A222" s="24">
        <v>4.0999999999999996</v>
      </c>
      <c r="B222" s="115" t="s">
        <v>156</v>
      </c>
      <c r="C222" s="115"/>
      <c r="D222" s="108"/>
      <c r="E222" s="181">
        <f>SUM(E223:E224)</f>
        <v>0</v>
      </c>
      <c r="F222" s="99"/>
      <c r="G222" s="100"/>
      <c r="H222" s="181">
        <f>SUM(H223:H224)</f>
        <v>0</v>
      </c>
      <c r="I222" s="181">
        <f>SUM(I223:I224)</f>
        <v>0</v>
      </c>
      <c r="J222" s="124"/>
      <c r="L222" s="80">
        <v>6.4340999999999999</v>
      </c>
      <c r="M222" s="129">
        <f>H222-L222*'2018年四季度施工生产计划 （报局）美元'!H174</f>
        <v>0</v>
      </c>
      <c r="N222" s="129">
        <f>I222-L222*'2018年四季度施工生产计划 （报局）美元'!I174</f>
        <v>0</v>
      </c>
      <c r="O222" s="129">
        <f>E222-L222*'2018年四季度施工生产计划 （报局）美元'!E174</f>
        <v>0</v>
      </c>
    </row>
    <row r="223" spans="1:15" s="161" customFormat="1" ht="18.75" customHeight="1">
      <c r="A223" s="78" t="s">
        <v>157</v>
      </c>
      <c r="B223" s="79" t="s">
        <v>146</v>
      </c>
      <c r="C223" s="79"/>
      <c r="D223" s="109" t="s">
        <v>120</v>
      </c>
      <c r="E223" s="182"/>
      <c r="F223" s="14"/>
      <c r="G223" s="101"/>
      <c r="H223" s="171"/>
      <c r="I223" s="171"/>
      <c r="J223" s="79"/>
      <c r="L223" s="80">
        <v>6.4340999999999999</v>
      </c>
      <c r="M223" s="129">
        <f>H223-L223*'2018年四季度施工生产计划 （报局）美元'!H175</f>
        <v>0</v>
      </c>
      <c r="N223" s="129">
        <f>I223-L223*'2018年四季度施工生产计划 （报局）美元'!I175</f>
        <v>0</v>
      </c>
      <c r="O223" s="129">
        <f>E223-L223*'2018年四季度施工生产计划 （报局）美元'!E175</f>
        <v>0</v>
      </c>
    </row>
    <row r="224" spans="1:15" s="161" customFormat="1" ht="18.75" customHeight="1">
      <c r="A224" s="78" t="s">
        <v>158</v>
      </c>
      <c r="B224" s="79" t="s">
        <v>146</v>
      </c>
      <c r="C224" s="79"/>
      <c r="D224" s="109" t="s">
        <v>120</v>
      </c>
      <c r="E224" s="182"/>
      <c r="F224" s="14"/>
      <c r="G224" s="101"/>
      <c r="H224" s="171"/>
      <c r="I224" s="171"/>
      <c r="J224" s="79"/>
      <c r="L224" s="80">
        <v>6.4340999999999999</v>
      </c>
      <c r="M224" s="129">
        <f>H224-L224*'2018年四季度施工生产计划 （报局）美元'!H176</f>
        <v>0</v>
      </c>
      <c r="N224" s="129">
        <f>I224-L224*'2018年四季度施工生产计划 （报局）美元'!I176</f>
        <v>0</v>
      </c>
      <c r="O224" s="129">
        <f>E224-L224*'2018年四季度施工生产计划 （报局）美元'!E176</f>
        <v>0</v>
      </c>
    </row>
    <row r="225" spans="1:15" s="161" customFormat="1" ht="18.75" customHeight="1">
      <c r="A225" s="78"/>
      <c r="B225" s="79"/>
      <c r="C225" s="79"/>
      <c r="D225" s="109"/>
      <c r="E225" s="182"/>
      <c r="F225" s="14"/>
      <c r="G225" s="101"/>
      <c r="H225" s="171"/>
      <c r="I225" s="171"/>
      <c r="J225" s="79"/>
      <c r="L225" s="80">
        <v>6.4340999999999999</v>
      </c>
      <c r="M225" s="129">
        <f>H225-L225*'2018年四季度施工生产计划 （报局）美元'!H177</f>
        <v>0</v>
      </c>
      <c r="N225" s="129">
        <f>I225-L225*'2018年四季度施工生产计划 （报局）美元'!I177</f>
        <v>0</v>
      </c>
      <c r="O225" s="129">
        <f>E225-L225*'2018年四季度施工生产计划 （报局）美元'!E177</f>
        <v>0</v>
      </c>
    </row>
    <row r="226" spans="1:15" s="161" customFormat="1" ht="18.75" customHeight="1">
      <c r="A226" s="24">
        <v>4.2</v>
      </c>
      <c r="B226" s="115" t="s">
        <v>160</v>
      </c>
      <c r="C226" s="115"/>
      <c r="D226" s="108"/>
      <c r="E226" s="181">
        <f>E227</f>
        <v>7070.1500852510562</v>
      </c>
      <c r="F226" s="99"/>
      <c r="G226" s="100"/>
      <c r="H226" s="181">
        <f>H227</f>
        <v>7720.92</v>
      </c>
      <c r="I226" s="181">
        <f>I227</f>
        <v>925.9956719999999</v>
      </c>
      <c r="J226" s="124"/>
      <c r="L226" s="80">
        <v>6.4340999999999999</v>
      </c>
      <c r="M226" s="129">
        <f>H226-L226*'2018年四季度施工生产计划 （报局）美元'!H178</f>
        <v>0</v>
      </c>
      <c r="N226" s="129">
        <f>I226-L226*'2018年四季度施工生产计划 （报局）美元'!I178</f>
        <v>0</v>
      </c>
      <c r="O226" s="129">
        <f>E226-L226*'2018年四季度施工生产计划 （报局）美元'!E178</f>
        <v>0</v>
      </c>
    </row>
    <row r="227" spans="1:15" s="161" customFormat="1" ht="18.75" customHeight="1">
      <c r="A227" s="78" t="s">
        <v>161</v>
      </c>
      <c r="B227" s="79" t="s">
        <v>604</v>
      </c>
      <c r="C227" s="79" t="s">
        <v>560</v>
      </c>
      <c r="D227" s="203" t="s">
        <v>605</v>
      </c>
      <c r="E227" s="331">
        <f>L227*'2018年四季度施工生产计划 （报局）美元'!E179</f>
        <v>7070.1500852510562</v>
      </c>
      <c r="F227" s="340" t="s">
        <v>606</v>
      </c>
      <c r="G227" s="341" t="s">
        <v>606</v>
      </c>
      <c r="H227" s="327">
        <f>'2018年四季度施工生产计划 （报局）美元'!H179*'2018年四季度施工生产计划 （报局）人民币'!L220</f>
        <v>7720.92</v>
      </c>
      <c r="I227" s="260">
        <f>L226*'2018年四季度施工生产计划 （报局）美元'!I179</f>
        <v>925.9956719999999</v>
      </c>
      <c r="J227" s="79" t="s">
        <v>607</v>
      </c>
      <c r="L227" s="80">
        <v>6.4340999999999999</v>
      </c>
      <c r="M227" s="129">
        <f>H227-L227*'2018年四季度施工生产计划 （报局）美元'!H179</f>
        <v>0</v>
      </c>
      <c r="N227" s="129">
        <f>I227-L227*'2018年四季度施工生产计划 （报局）美元'!I179</f>
        <v>0</v>
      </c>
      <c r="O227" s="129">
        <f>E227-L227*'2018年四季度施工生产计划 （报局）美元'!E179</f>
        <v>0</v>
      </c>
    </row>
    <row r="228" spans="1:15" s="161" customFormat="1" ht="15">
      <c r="A228" s="78" t="s">
        <v>162</v>
      </c>
      <c r="B228" s="79" t="s">
        <v>146</v>
      </c>
      <c r="C228" s="79"/>
      <c r="D228" s="109" t="s">
        <v>120</v>
      </c>
      <c r="E228" s="182"/>
      <c r="F228" s="14"/>
      <c r="G228" s="101"/>
      <c r="H228" s="171"/>
      <c r="I228" s="171"/>
      <c r="J228" s="79"/>
      <c r="L228" s="80">
        <v>6.4340999999999999</v>
      </c>
      <c r="M228" s="129">
        <f>H228-L228*'2018年四季度施工生产计划 （报局）美元'!H180</f>
        <v>0</v>
      </c>
      <c r="N228" s="129">
        <f>I228-L228*'2018年四季度施工生产计划 （报局）美元'!I180</f>
        <v>0</v>
      </c>
      <c r="O228" s="129">
        <f>E228-L228*'2018年四季度施工生产计划 （报局）美元'!E180</f>
        <v>0</v>
      </c>
    </row>
    <row r="229" spans="1:15" s="151" customFormat="1" ht="27" customHeight="1">
      <c r="A229" s="217">
        <v>5</v>
      </c>
      <c r="B229" s="218" t="s">
        <v>163</v>
      </c>
      <c r="C229" s="218"/>
      <c r="D229" s="219"/>
      <c r="E229" s="220"/>
      <c r="F229" s="162"/>
      <c r="G229" s="163"/>
      <c r="H229" s="220"/>
      <c r="I229" s="220"/>
      <c r="J229" s="221"/>
      <c r="L229" s="80">
        <v>6.4340999999999999</v>
      </c>
      <c r="M229" s="129">
        <f>H229-L229*'2018年四季度施工生产计划 （报局）美元'!H181</f>
        <v>0</v>
      </c>
      <c r="N229" s="129">
        <f>I229-L229*'2018年四季度施工生产计划 （报局）美元'!I181</f>
        <v>0</v>
      </c>
      <c r="O229" s="129">
        <f>E229-L229*'2018年四季度施工生产计划 （报局）美元'!E181</f>
        <v>0</v>
      </c>
    </row>
    <row r="230" spans="1:15" s="161" customFormat="1" ht="18.75" customHeight="1">
      <c r="A230" s="152">
        <v>5.0999999999999996</v>
      </c>
      <c r="B230" s="153" t="s">
        <v>164</v>
      </c>
      <c r="C230" s="153"/>
      <c r="D230" s="154"/>
      <c r="E230" s="175"/>
      <c r="F230" s="99"/>
      <c r="G230" s="100"/>
      <c r="H230" s="175"/>
      <c r="I230" s="175"/>
      <c r="J230" s="155"/>
      <c r="L230" s="80">
        <v>6.4340999999999999</v>
      </c>
      <c r="M230" s="129">
        <f>H230-L230*'2018年四季度施工生产计划 （报局）美元'!H182</f>
        <v>0</v>
      </c>
      <c r="N230" s="129">
        <f>I230-L230*'2018年四季度施工生产计划 （报局）美元'!I182</f>
        <v>0</v>
      </c>
      <c r="O230" s="129">
        <f>E230-L230*'2018年四季度施工生产计划 （报局）美元'!E182</f>
        <v>0</v>
      </c>
    </row>
    <row r="231" spans="1:15" s="161" customFormat="1" ht="18.75" customHeight="1">
      <c r="A231" s="156" t="s">
        <v>165</v>
      </c>
      <c r="B231" s="157" t="s">
        <v>146</v>
      </c>
      <c r="C231" s="157"/>
      <c r="D231" s="158" t="s">
        <v>120</v>
      </c>
      <c r="E231" s="176"/>
      <c r="F231" s="159"/>
      <c r="G231" s="160"/>
      <c r="H231" s="187"/>
      <c r="I231" s="187"/>
      <c r="J231" s="157"/>
      <c r="L231" s="80">
        <v>6.4340999999999999</v>
      </c>
      <c r="M231" s="129">
        <f>H231-L231*'2018年四季度施工生产计划 （报局）美元'!H183</f>
        <v>0</v>
      </c>
      <c r="N231" s="129">
        <f>I231-L231*'2018年四季度施工生产计划 （报局）美元'!I183</f>
        <v>0</v>
      </c>
      <c r="O231" s="129">
        <f>E231-L231*'2018年四季度施工生产计划 （报局）美元'!E183</f>
        <v>0</v>
      </c>
    </row>
    <row r="232" spans="1:15" s="161" customFormat="1" ht="18.75" customHeight="1">
      <c r="A232" s="156" t="s">
        <v>166</v>
      </c>
      <c r="B232" s="157" t="s">
        <v>146</v>
      </c>
      <c r="C232" s="157"/>
      <c r="D232" s="158" t="s">
        <v>120</v>
      </c>
      <c r="E232" s="176"/>
      <c r="F232" s="159"/>
      <c r="G232" s="160"/>
      <c r="H232" s="187"/>
      <c r="I232" s="187"/>
      <c r="J232" s="157"/>
      <c r="L232" s="80">
        <v>6.4340999999999999</v>
      </c>
      <c r="M232" s="129">
        <f>H232-L232*'2018年四季度施工生产计划 （报局）美元'!H184</f>
        <v>0</v>
      </c>
      <c r="N232" s="129">
        <f>I232-L232*'2018年四季度施工生产计划 （报局）美元'!I184</f>
        <v>0</v>
      </c>
      <c r="O232" s="129">
        <f>E232-L232*'2018年四季度施工生产计划 （报局）美元'!E184</f>
        <v>0</v>
      </c>
    </row>
    <row r="233" spans="1:15" s="151" customFormat="1" ht="24.75" customHeight="1">
      <c r="A233" s="156"/>
      <c r="B233" s="157" t="s">
        <v>141</v>
      </c>
      <c r="C233" s="157"/>
      <c r="D233" s="158" t="s">
        <v>120</v>
      </c>
      <c r="E233" s="176"/>
      <c r="F233" s="159"/>
      <c r="G233" s="160"/>
      <c r="H233" s="187"/>
      <c r="I233" s="187"/>
      <c r="J233" s="157"/>
      <c r="L233" s="80">
        <v>6.4340999999999999</v>
      </c>
      <c r="M233" s="129">
        <f>H233-L233*'2018年四季度施工生产计划 （报局）美元'!H185</f>
        <v>0</v>
      </c>
      <c r="N233" s="129">
        <f>I233-L233*'2018年四季度施工生产计划 （报局）美元'!I185</f>
        <v>0</v>
      </c>
      <c r="O233" s="129">
        <f>E233-L233*'2018年四季度施工生产计划 （报局）美元'!E185</f>
        <v>0</v>
      </c>
    </row>
    <row r="234" spans="1:15" s="161" customFormat="1" ht="18.75" customHeight="1">
      <c r="A234" s="152">
        <v>5.2</v>
      </c>
      <c r="B234" s="153" t="s">
        <v>167</v>
      </c>
      <c r="C234" s="153"/>
      <c r="D234" s="154"/>
      <c r="E234" s="175"/>
      <c r="F234" s="99"/>
      <c r="G234" s="100"/>
      <c r="H234" s="175"/>
      <c r="I234" s="175"/>
      <c r="J234" s="155"/>
      <c r="L234" s="80">
        <v>6.4340999999999999</v>
      </c>
      <c r="M234" s="129">
        <f>H234-L234*'2018年四季度施工生产计划 （报局）美元'!H186</f>
        <v>0</v>
      </c>
      <c r="N234" s="129">
        <f>I234-L234*'2018年四季度施工生产计划 （报局）美元'!I186</f>
        <v>0</v>
      </c>
      <c r="O234" s="129">
        <f>E234-L234*'2018年四季度施工生产计划 （报局）美元'!E186</f>
        <v>0</v>
      </c>
    </row>
    <row r="235" spans="1:15" s="161" customFormat="1" ht="18.75" customHeight="1">
      <c r="A235" s="156" t="s">
        <v>168</v>
      </c>
      <c r="B235" s="157" t="s">
        <v>146</v>
      </c>
      <c r="C235" s="157"/>
      <c r="D235" s="158" t="s">
        <v>120</v>
      </c>
      <c r="E235" s="176"/>
      <c r="F235" s="159"/>
      <c r="G235" s="160"/>
      <c r="H235" s="187"/>
      <c r="I235" s="187"/>
      <c r="J235" s="157"/>
      <c r="L235" s="80">
        <v>6.4340999999999999</v>
      </c>
      <c r="M235" s="129">
        <f>H235-L235*'2018年四季度施工生产计划 （报局）美元'!H187</f>
        <v>0</v>
      </c>
      <c r="N235" s="129">
        <f>I235-L235*'2018年四季度施工生产计划 （报局）美元'!I187</f>
        <v>0</v>
      </c>
      <c r="O235" s="129">
        <f>E235-L235*'2018年四季度施工生产计划 （报局）美元'!E187</f>
        <v>0</v>
      </c>
    </row>
    <row r="236" spans="1:15" s="161" customFormat="1" ht="18.75" customHeight="1">
      <c r="A236" s="156" t="s">
        <v>169</v>
      </c>
      <c r="B236" s="157" t="s">
        <v>146</v>
      </c>
      <c r="C236" s="157"/>
      <c r="D236" s="158" t="s">
        <v>120</v>
      </c>
      <c r="E236" s="176"/>
      <c r="F236" s="159"/>
      <c r="G236" s="160"/>
      <c r="H236" s="187"/>
      <c r="I236" s="187"/>
      <c r="J236" s="157"/>
      <c r="L236" s="80">
        <v>6.4340999999999999</v>
      </c>
      <c r="M236" s="129">
        <f>H236-L236*'2018年四季度施工生产计划 （报局）美元'!H188</f>
        <v>0</v>
      </c>
      <c r="N236" s="129">
        <f>I236-L236*'2018年四季度施工生产计划 （报局）美元'!I188</f>
        <v>0</v>
      </c>
      <c r="O236" s="129">
        <f>E236-L236*'2018年四季度施工生产计划 （报局）美元'!E188</f>
        <v>0</v>
      </c>
    </row>
    <row r="237" spans="1:15" s="18" customFormat="1" ht="20.45" customHeight="1">
      <c r="A237" s="156"/>
      <c r="B237" s="157" t="s">
        <v>141</v>
      </c>
      <c r="C237" s="157"/>
      <c r="D237" s="158" t="s">
        <v>120</v>
      </c>
      <c r="E237" s="176"/>
      <c r="F237" s="159"/>
      <c r="G237" s="160"/>
      <c r="H237" s="187"/>
      <c r="I237" s="187"/>
      <c r="J237" s="157"/>
      <c r="L237" s="80">
        <v>6.4340999999999999</v>
      </c>
      <c r="M237" s="129">
        <f>H237-L237*'2018年四季度施工生产计划 （报局）美元'!H189</f>
        <v>0</v>
      </c>
      <c r="N237" s="129">
        <f>I237-L237*'2018年四季度施工生产计划 （报局）美元'!I189</f>
        <v>0</v>
      </c>
      <c r="O237" s="129">
        <f>E237-L237*'2018年四季度施工生产计划 （报局）美元'!E189</f>
        <v>0</v>
      </c>
    </row>
    <row r="238" spans="1:15" s="18" customFormat="1" ht="20.45" customHeight="1">
      <c r="A238" s="156"/>
      <c r="B238" s="157"/>
      <c r="C238" s="157"/>
      <c r="D238" s="158"/>
      <c r="E238" s="176"/>
      <c r="F238" s="159"/>
      <c r="G238" s="160"/>
      <c r="H238" s="187"/>
      <c r="I238" s="187"/>
      <c r="J238" s="157"/>
      <c r="L238" s="80">
        <v>6.4340999999999999</v>
      </c>
      <c r="M238" s="129">
        <f>H238-L238*'2018年四季度施工生产计划 （报局）美元'!H190</f>
        <v>0</v>
      </c>
      <c r="N238" s="129">
        <f>I238-L238*'2018年四季度施工生产计划 （报局）美元'!I190</f>
        <v>0</v>
      </c>
      <c r="O238" s="129">
        <f>E238-L238*'2018年四季度施工生产计划 （报局）美元'!E190</f>
        <v>0</v>
      </c>
    </row>
    <row r="239" spans="1:15" s="151" customFormat="1" ht="27" customHeight="1">
      <c r="A239" s="144"/>
      <c r="B239" s="145"/>
      <c r="C239" s="145"/>
      <c r="D239" s="146"/>
      <c r="E239" s="147"/>
      <c r="F239" s="162"/>
      <c r="G239" s="163"/>
      <c r="H239" s="147"/>
      <c r="I239" s="147"/>
      <c r="J239" s="150"/>
      <c r="K239" s="151" t="s">
        <v>121</v>
      </c>
      <c r="L239" s="80">
        <v>6.4340999999999999</v>
      </c>
      <c r="M239" s="129">
        <f>H239-L239*'2018年四季度施工生产计划 （报局）美元'!H191</f>
        <v>0</v>
      </c>
      <c r="N239" s="129">
        <f>I239-L239*'2018年四季度施工生产计划 （报局）美元'!I191</f>
        <v>0</v>
      </c>
      <c r="O239" s="129">
        <f>E239-L239*'2018年四季度施工生产计划 （报局）美元'!E191</f>
        <v>0</v>
      </c>
    </row>
    <row r="240" spans="1:15" s="76" customFormat="1" ht="24.75" customHeight="1">
      <c r="A240" s="208" t="s">
        <v>260</v>
      </c>
      <c r="B240" s="168" t="s">
        <v>259</v>
      </c>
      <c r="C240" s="168"/>
      <c r="D240" s="167" t="s">
        <v>201</v>
      </c>
      <c r="E240" s="170">
        <f>E241+E247+E253</f>
        <v>710492.69869200001</v>
      </c>
      <c r="F240" s="168"/>
      <c r="G240" s="168"/>
      <c r="H240" s="170">
        <f>H241+H247+H253</f>
        <v>111564.72036000001</v>
      </c>
      <c r="I240" s="170">
        <f>I241+I247+I253</f>
        <v>39966.377264999996</v>
      </c>
      <c r="J240" s="169"/>
      <c r="L240" s="80">
        <v>6.4340999999999999</v>
      </c>
      <c r="M240" s="129">
        <f>H240-L240*'2018年四季度施工生产计划 （报局）美元'!H192</f>
        <v>0</v>
      </c>
      <c r="N240" s="129">
        <f>I240-L240*'2018年四季度施工生产计划 （报局）美元'!I192</f>
        <v>0</v>
      </c>
      <c r="O240" s="129">
        <f>E240-L240*'2018年四季度施工生产计划 （报局）美元'!E192</f>
        <v>0</v>
      </c>
    </row>
    <row r="241" spans="1:15" s="76" customFormat="1" ht="24.75" customHeight="1">
      <c r="A241" s="69" t="s">
        <v>104</v>
      </c>
      <c r="B241" s="77" t="s">
        <v>73</v>
      </c>
      <c r="C241" s="77"/>
      <c r="D241" s="69"/>
      <c r="E241" s="178">
        <f>SUM(E242:E246)</f>
        <v>710492.69869200001</v>
      </c>
      <c r="F241" s="180"/>
      <c r="G241" s="180"/>
      <c r="H241" s="178">
        <f>SUM(H242:H246)</f>
        <v>111564.72036000001</v>
      </c>
      <c r="I241" s="178">
        <f>SUM(I242:I246)</f>
        <v>39966.377264999996</v>
      </c>
      <c r="J241" s="121"/>
      <c r="L241" s="80">
        <v>6.4340999999999999</v>
      </c>
      <c r="M241" s="129">
        <f>H241-L241*'2018年四季度施工生产计划 （报局）美元'!H193</f>
        <v>0</v>
      </c>
      <c r="N241" s="129">
        <f>I241-L241*'2018年四季度施工生产计划 （报局）美元'!I193</f>
        <v>0</v>
      </c>
      <c r="O241" s="129">
        <f>E241-L241*'2018年四季度施工生产计划 （报局）美元'!E193</f>
        <v>0</v>
      </c>
    </row>
    <row r="242" spans="1:15" s="76" customFormat="1" ht="24.75" customHeight="1">
      <c r="A242" s="74"/>
      <c r="B242" s="75" t="s">
        <v>53</v>
      </c>
      <c r="C242" s="75"/>
      <c r="D242" s="74"/>
      <c r="E242" s="191">
        <f>E256</f>
        <v>552017.34127800004</v>
      </c>
      <c r="F242" s="179"/>
      <c r="G242" s="179"/>
      <c r="H242" s="191">
        <f>H256</f>
        <v>77035.479300000006</v>
      </c>
      <c r="I242" s="191">
        <f>I256</f>
        <v>24336.018134999998</v>
      </c>
      <c r="J242" s="122"/>
      <c r="L242" s="80">
        <v>6.4340999999999999</v>
      </c>
      <c r="M242" s="129">
        <f>H242-L242*'2018年四季度施工生产计划 （报局）美元'!H194</f>
        <v>0</v>
      </c>
      <c r="N242" s="129">
        <f>I242-L242*'2018年四季度施工生产计划 （报局）美元'!I194</f>
        <v>0</v>
      </c>
      <c r="O242" s="129">
        <f>E242-L242*'2018年四季度施工生产计划 （报局）美元'!E194</f>
        <v>0</v>
      </c>
    </row>
    <row r="243" spans="1:15" s="76" customFormat="1" ht="24.75" customHeight="1">
      <c r="A243" s="74"/>
      <c r="B243" s="75" t="s">
        <v>58</v>
      </c>
      <c r="C243" s="75"/>
      <c r="D243" s="74"/>
      <c r="E243" s="191">
        <f>E267</f>
        <v>0</v>
      </c>
      <c r="F243" s="179"/>
      <c r="G243" s="179"/>
      <c r="H243" s="191">
        <f>H267</f>
        <v>0</v>
      </c>
      <c r="I243" s="191">
        <f>I267</f>
        <v>0</v>
      </c>
      <c r="J243" s="122"/>
      <c r="L243" s="80">
        <v>6.4340999999999999</v>
      </c>
      <c r="M243" s="129">
        <f>H243-L243*'2018年四季度施工生产计划 （报局）美元'!H195</f>
        <v>0</v>
      </c>
      <c r="N243" s="129">
        <f>I243-L243*'2018年四季度施工生产计划 （报局）美元'!I195</f>
        <v>0</v>
      </c>
      <c r="O243" s="129">
        <f>E243-L243*'2018年四季度施工生产计划 （报局）美元'!E195</f>
        <v>0</v>
      </c>
    </row>
    <row r="244" spans="1:15" s="76" customFormat="1" ht="24.75" customHeight="1">
      <c r="A244" s="74"/>
      <c r="B244" s="75" t="s">
        <v>70</v>
      </c>
      <c r="C244" s="75"/>
      <c r="D244" s="74"/>
      <c r="E244" s="191">
        <f>E276</f>
        <v>0</v>
      </c>
      <c r="F244" s="179"/>
      <c r="G244" s="179"/>
      <c r="H244" s="191">
        <f>H276</f>
        <v>0</v>
      </c>
      <c r="I244" s="191">
        <f>I276</f>
        <v>0</v>
      </c>
      <c r="J244" s="122"/>
      <c r="L244" s="80">
        <v>6.4340999999999999</v>
      </c>
      <c r="M244" s="129">
        <f>H244-L244*'2018年四季度施工生产计划 （报局）美元'!H196</f>
        <v>0</v>
      </c>
      <c r="N244" s="129">
        <f>I244-L244*'2018年四季度施工生产计划 （报局）美元'!I196</f>
        <v>0</v>
      </c>
      <c r="O244" s="129">
        <f>E244-L244*'2018年四季度施工生产计划 （报局）美元'!E196</f>
        <v>0</v>
      </c>
    </row>
    <row r="245" spans="1:15" s="76" customFormat="1" ht="24.75" customHeight="1">
      <c r="A245" s="74"/>
      <c r="B245" s="75" t="s">
        <v>202</v>
      </c>
      <c r="C245" s="75"/>
      <c r="D245" s="74"/>
      <c r="E245" s="191">
        <f>E285</f>
        <v>158475.357414</v>
      </c>
      <c r="F245" s="179"/>
      <c r="G245" s="179"/>
      <c r="H245" s="191">
        <f>H285</f>
        <v>34529.24106</v>
      </c>
      <c r="I245" s="191">
        <f>I285</f>
        <v>15630.359129999999</v>
      </c>
      <c r="J245" s="122"/>
      <c r="L245" s="80">
        <v>6.4340999999999999</v>
      </c>
      <c r="M245" s="129">
        <f>H245-L245*'2018年四季度施工生产计划 （报局）美元'!H197</f>
        <v>0</v>
      </c>
      <c r="N245" s="129">
        <f>I245-L245*'2018年四季度施工生产计划 （报局）美元'!I197</f>
        <v>0</v>
      </c>
      <c r="O245" s="129">
        <f>E245-L245*'2018年四季度施工生产计划 （报局）美元'!E197</f>
        <v>0</v>
      </c>
    </row>
    <row r="246" spans="1:15" s="76" customFormat="1" ht="24.75" customHeight="1">
      <c r="A246" s="74"/>
      <c r="B246" s="115" t="s">
        <v>163</v>
      </c>
      <c r="C246" s="115"/>
      <c r="D246" s="74"/>
      <c r="E246" s="191">
        <v>0</v>
      </c>
      <c r="F246" s="179"/>
      <c r="G246" s="179"/>
      <c r="H246" s="191">
        <v>0</v>
      </c>
      <c r="I246" s="191">
        <f>I338</f>
        <v>0</v>
      </c>
      <c r="J246" s="122"/>
      <c r="L246" s="80">
        <v>6.4340999999999999</v>
      </c>
      <c r="M246" s="129">
        <f>H246-L246*'2018年四季度施工生产计划 （报局）美元'!H198</f>
        <v>0</v>
      </c>
      <c r="N246" s="129">
        <f>I246-L246*'2018年四季度施工生产计划 （报局）美元'!I198</f>
        <v>0</v>
      </c>
      <c r="O246" s="129">
        <f>E246-L246*'2018年四季度施工生产计划 （报局）美元'!E198</f>
        <v>0</v>
      </c>
    </row>
    <row r="247" spans="1:15" s="76" customFormat="1" ht="24.75" customHeight="1">
      <c r="A247" s="69" t="s">
        <v>203</v>
      </c>
      <c r="B247" s="77" t="s">
        <v>204</v>
      </c>
      <c r="C247" s="77"/>
      <c r="D247" s="69"/>
      <c r="E247" s="180"/>
      <c r="F247" s="180"/>
      <c r="G247" s="180"/>
      <c r="H247" s="197"/>
      <c r="I247" s="197"/>
      <c r="J247" s="121"/>
      <c r="L247" s="80">
        <v>6.4340999999999999</v>
      </c>
      <c r="M247" s="129">
        <f>H247-L247*'2018年四季度施工生产计划 （报局）美元'!H199</f>
        <v>0</v>
      </c>
      <c r="N247" s="129">
        <f>I247-L247*'2018年四季度施工生产计划 （报局）美元'!I199</f>
        <v>0</v>
      </c>
      <c r="O247" s="129">
        <f>E247-L247*'2018年四季度施工生产计划 （报局）美元'!E199</f>
        <v>0</v>
      </c>
    </row>
    <row r="248" spans="1:15" s="76" customFormat="1" ht="24.75" customHeight="1">
      <c r="A248" s="74"/>
      <c r="B248" s="75" t="s">
        <v>205</v>
      </c>
      <c r="C248" s="75"/>
      <c r="D248" s="74"/>
      <c r="E248" s="179"/>
      <c r="F248" s="179"/>
      <c r="G248" s="179"/>
      <c r="H248" s="198"/>
      <c r="I248" s="198"/>
      <c r="J248" s="122"/>
      <c r="L248" s="80">
        <v>6.4340999999999999</v>
      </c>
      <c r="M248" s="129">
        <f>H248-L248*'2018年四季度施工生产计划 （报局）美元'!H200</f>
        <v>0</v>
      </c>
      <c r="N248" s="129">
        <f>I248-L248*'2018年四季度施工生产计划 （报局）美元'!I200</f>
        <v>0</v>
      </c>
      <c r="O248" s="129">
        <f>E248-L248*'2018年四季度施工生产计划 （报局）美元'!E200</f>
        <v>0</v>
      </c>
    </row>
    <row r="249" spans="1:15" s="76" customFormat="1" ht="24.75" customHeight="1">
      <c r="A249" s="74"/>
      <c r="B249" s="75" t="s">
        <v>206</v>
      </c>
      <c r="C249" s="75"/>
      <c r="D249" s="74"/>
      <c r="E249" s="179"/>
      <c r="F249" s="179"/>
      <c r="G249" s="179"/>
      <c r="H249" s="198"/>
      <c r="I249" s="198"/>
      <c r="J249" s="122"/>
      <c r="L249" s="80">
        <v>6.4340999999999999</v>
      </c>
      <c r="M249" s="129">
        <f>H249-L249*'2018年四季度施工生产计划 （报局）美元'!H201</f>
        <v>0</v>
      </c>
      <c r="N249" s="129">
        <f>I249-L249*'2018年四季度施工生产计划 （报局）美元'!I201</f>
        <v>0</v>
      </c>
      <c r="O249" s="129">
        <f>E249-L249*'2018年四季度施工生产计划 （报局）美元'!E201</f>
        <v>0</v>
      </c>
    </row>
    <row r="250" spans="1:15" s="76" customFormat="1" ht="24.75" customHeight="1">
      <c r="A250" s="74"/>
      <c r="B250" s="75" t="s">
        <v>207</v>
      </c>
      <c r="C250" s="75"/>
      <c r="D250" s="74"/>
      <c r="E250" s="179"/>
      <c r="F250" s="179"/>
      <c r="G250" s="179"/>
      <c r="H250" s="198"/>
      <c r="I250" s="198"/>
      <c r="J250" s="122"/>
      <c r="L250" s="80">
        <v>6.4340999999999999</v>
      </c>
      <c r="M250" s="129">
        <f>H250-L250*'2018年四季度施工生产计划 （报局）美元'!H202</f>
        <v>0</v>
      </c>
      <c r="N250" s="129">
        <f>I250-L250*'2018年四季度施工生产计划 （报局）美元'!I202</f>
        <v>0</v>
      </c>
      <c r="O250" s="129">
        <f>E250-L250*'2018年四季度施工生产计划 （报局）美元'!E202</f>
        <v>0</v>
      </c>
    </row>
    <row r="251" spans="1:15" s="76" customFormat="1" ht="24.75" customHeight="1">
      <c r="A251" s="74"/>
      <c r="B251" s="75" t="s">
        <v>208</v>
      </c>
      <c r="C251" s="75"/>
      <c r="D251" s="74"/>
      <c r="E251" s="179"/>
      <c r="F251" s="179"/>
      <c r="G251" s="179"/>
      <c r="H251" s="198"/>
      <c r="I251" s="198"/>
      <c r="J251" s="122"/>
      <c r="L251" s="80">
        <v>6.4340999999999999</v>
      </c>
      <c r="M251" s="129">
        <f>H251-L251*'2018年四季度施工生产计划 （报局）美元'!H203</f>
        <v>0</v>
      </c>
      <c r="N251" s="129">
        <f>I251-L251*'2018年四季度施工生产计划 （报局）美元'!I203</f>
        <v>0</v>
      </c>
      <c r="O251" s="129">
        <f>E251-L251*'2018年四季度施工生产计划 （报局）美元'!E203</f>
        <v>0</v>
      </c>
    </row>
    <row r="252" spans="1:15" s="76" customFormat="1" ht="24.75" customHeight="1">
      <c r="A252" s="74"/>
      <c r="B252" s="115" t="s">
        <v>163</v>
      </c>
      <c r="C252" s="115"/>
      <c r="D252" s="74"/>
      <c r="E252" s="179"/>
      <c r="F252" s="179"/>
      <c r="G252" s="179"/>
      <c r="H252" s="198"/>
      <c r="I252" s="198"/>
      <c r="J252" s="122"/>
      <c r="L252" s="80">
        <v>6.4340999999999999</v>
      </c>
      <c r="M252" s="129">
        <f>H252-L252*'2018年四季度施工生产计划 （报局）美元'!H204</f>
        <v>0</v>
      </c>
      <c r="N252" s="129">
        <f>I252-L252*'2018年四季度施工生产计划 （报局）美元'!I204</f>
        <v>0</v>
      </c>
      <c r="O252" s="129">
        <f>E252-L252*'2018年四季度施工生产计划 （报局）美元'!E204</f>
        <v>0</v>
      </c>
    </row>
    <row r="253" spans="1:15" s="76" customFormat="1" ht="24.75" customHeight="1">
      <c r="A253" s="69" t="s">
        <v>209</v>
      </c>
      <c r="B253" s="77" t="s">
        <v>210</v>
      </c>
      <c r="C253" s="77"/>
      <c r="D253" s="69"/>
      <c r="E253" s="180"/>
      <c r="F253" s="180"/>
      <c r="G253" s="180"/>
      <c r="H253" s="197"/>
      <c r="I253" s="197"/>
      <c r="J253" s="121"/>
      <c r="L253" s="80">
        <v>6.4340999999999999</v>
      </c>
      <c r="M253" s="129">
        <f>H253-L253*'2018年四季度施工生产计划 （报局）美元'!H205</f>
        <v>0</v>
      </c>
      <c r="N253" s="129">
        <f>I253-L253*'2018年四季度施工生产计划 （报局）美元'!I205</f>
        <v>0</v>
      </c>
      <c r="O253" s="129">
        <f>E253-L253*'2018年四季度施工生产计划 （报局）美元'!E205</f>
        <v>0</v>
      </c>
    </row>
    <row r="254" spans="1:15" s="57" customFormat="1" ht="27.2" customHeight="1">
      <c r="A254" s="74"/>
      <c r="B254" s="75"/>
      <c r="C254" s="75"/>
      <c r="D254" s="74"/>
      <c r="E254" s="179"/>
      <c r="F254" s="179"/>
      <c r="G254" s="179"/>
      <c r="H254" s="198"/>
      <c r="I254" s="198"/>
      <c r="J254" s="122"/>
      <c r="L254" s="80">
        <v>6.4340999999999999</v>
      </c>
      <c r="M254" s="129">
        <f>H254-L254*'2018年四季度施工生产计划 （报局）美元'!H206</f>
        <v>0</v>
      </c>
      <c r="N254" s="129">
        <f>I254-L254*'2018年四季度施工生产计划 （报局）美元'!I206</f>
        <v>0</v>
      </c>
      <c r="O254" s="129">
        <f>E254-L254*'2018年四季度施工生产计划 （报局）美元'!E206</f>
        <v>0</v>
      </c>
    </row>
    <row r="255" spans="1:15" s="17" customFormat="1" ht="27.2" customHeight="1">
      <c r="A255" s="69" t="s">
        <v>211</v>
      </c>
      <c r="B255" s="77" t="s">
        <v>212</v>
      </c>
      <c r="C255" s="77"/>
      <c r="D255" s="69"/>
      <c r="E255" s="195">
        <f>E256+E267+E276+E285+E292</f>
        <v>710492.69869200001</v>
      </c>
      <c r="F255" s="126"/>
      <c r="G255" s="72"/>
      <c r="H255" s="195">
        <f>H256+H267+H276+H285+H292</f>
        <v>111564.72036000001</v>
      </c>
      <c r="I255" s="195">
        <f>I256+I267+I276+I285+I292</f>
        <v>39966.377264999996</v>
      </c>
      <c r="J255" s="77"/>
      <c r="L255" s="80">
        <v>6.4340999999999999</v>
      </c>
      <c r="M255" s="129">
        <f>H255-L255*'2018年四季度施工生产计划 （报局）美元'!H207</f>
        <v>0</v>
      </c>
      <c r="N255" s="129">
        <f>I255-L255*'2018年四季度施工生产计划 （报局）美元'!I207</f>
        <v>0</v>
      </c>
      <c r="O255" s="129">
        <f>E255-L255*'2018年四季度施工生产计划 （报局）美元'!E207</f>
        <v>0</v>
      </c>
    </row>
    <row r="256" spans="1:15" s="17" customFormat="1" ht="27.2" customHeight="1">
      <c r="A256" s="66">
        <v>1</v>
      </c>
      <c r="B256" s="114" t="s">
        <v>213</v>
      </c>
      <c r="C256" s="114"/>
      <c r="D256" s="66"/>
      <c r="E256" s="67">
        <f>E257+E265</f>
        <v>552017.34127800004</v>
      </c>
      <c r="F256" s="127"/>
      <c r="G256" s="68"/>
      <c r="H256" s="67">
        <f>H257+H265</f>
        <v>77035.479300000006</v>
      </c>
      <c r="I256" s="67">
        <f>I257+I265</f>
        <v>24336.018134999998</v>
      </c>
      <c r="J256" s="123"/>
      <c r="L256" s="80">
        <v>6.4340999999999999</v>
      </c>
      <c r="M256" s="129">
        <f>H256-L256*'2018年四季度施工生产计划 （报局）美元'!H208</f>
        <v>0</v>
      </c>
      <c r="N256" s="129">
        <f>I256-L256*'2018年四季度施工生产计划 （报局）美元'!I208</f>
        <v>0</v>
      </c>
      <c r="O256" s="129">
        <f>E256-L256*'2018年四季度施工生产计划 （报局）美元'!E208</f>
        <v>0</v>
      </c>
    </row>
    <row r="257" spans="1:15" s="80" customFormat="1" ht="15">
      <c r="A257" s="24">
        <v>1.1000000000000001</v>
      </c>
      <c r="B257" s="115" t="s">
        <v>214</v>
      </c>
      <c r="C257" s="115"/>
      <c r="D257" s="24"/>
      <c r="E257" s="181">
        <f>SUM(E258:E260)</f>
        <v>411182.291493</v>
      </c>
      <c r="F257" s="200"/>
      <c r="G257" s="201"/>
      <c r="H257" s="202">
        <f>H258+H259+H260</f>
        <v>70408.356299999999</v>
      </c>
      <c r="I257" s="202">
        <f>I258+I259+I260</f>
        <v>13399.334954999998</v>
      </c>
      <c r="J257" s="124"/>
      <c r="L257" s="80">
        <v>6.4340999999999999</v>
      </c>
      <c r="M257" s="129">
        <f>H257-L257*'2018年四季度施工生产计划 （报局）美元'!H209</f>
        <v>0</v>
      </c>
      <c r="N257" s="129">
        <f>I257-L257*'2018年四季度施工生产计划 （报局）美元'!I209</f>
        <v>0</v>
      </c>
      <c r="O257" s="129">
        <f>E257-L257*'2018年四季度施工生产计划 （报局）美元'!E209</f>
        <v>0</v>
      </c>
    </row>
    <row r="258" spans="1:15" s="80" customFormat="1" ht="119.25" customHeight="1">
      <c r="A258" s="78" t="s">
        <v>215</v>
      </c>
      <c r="B258" s="79" t="s">
        <v>216</v>
      </c>
      <c r="C258" s="203" t="s">
        <v>463</v>
      </c>
      <c r="D258" s="196" t="s">
        <v>261</v>
      </c>
      <c r="E258" s="182">
        <f>'2018年四季度施工生产计划 （报局）美元'!E210*L257</f>
        <v>306263.15999999997</v>
      </c>
      <c r="F258" s="263" t="s">
        <v>478</v>
      </c>
      <c r="G258" s="263" t="s">
        <v>478</v>
      </c>
      <c r="H258" s="182">
        <f>'2018年四季度施工生产计划 （报局）美元'!H210*L257</f>
        <v>24275.8593</v>
      </c>
      <c r="I258" s="182">
        <f>'2018年四季度施工生产计划 （报局）美元'!I210*L257</f>
        <v>2233.9838609999997</v>
      </c>
      <c r="J258" s="79" t="s">
        <v>479</v>
      </c>
      <c r="L258" s="80">
        <v>6.4340999999999999</v>
      </c>
      <c r="M258" s="129">
        <f>H258-L258*'2018年四季度施工生产计划 （报局）美元'!H210</f>
        <v>0</v>
      </c>
      <c r="N258" s="129">
        <f>I258-L258*'2018年四季度施工生产计划 （报局）美元'!I210</f>
        <v>0</v>
      </c>
      <c r="O258" s="129">
        <f>E258-L258*'2018年四季度施工生产计划 （报局）美元'!E210</f>
        <v>0</v>
      </c>
    </row>
    <row r="259" spans="1:15" s="80" customFormat="1" ht="74.25" customHeight="1">
      <c r="A259" s="78" t="s">
        <v>217</v>
      </c>
      <c r="B259" s="79" t="s">
        <v>218</v>
      </c>
      <c r="C259" s="203" t="s">
        <v>463</v>
      </c>
      <c r="D259" s="196" t="s">
        <v>263</v>
      </c>
      <c r="E259" s="182">
        <f>'2018年四季度施工生产计划 （报局）美元'!E211*L258</f>
        <v>54716.873220000001</v>
      </c>
      <c r="F259" s="263" t="s">
        <v>422</v>
      </c>
      <c r="G259" s="263" t="s">
        <v>422</v>
      </c>
      <c r="H259" s="182">
        <f>'2018年四季度施工生产计划 （报局）美元'!H211*L258</f>
        <v>30047.246999999999</v>
      </c>
      <c r="I259" s="182">
        <f>'2018年四季度施工生产计划 （报局）美元'!I211*L258</f>
        <v>7084.5231689999991</v>
      </c>
      <c r="J259" s="79" t="s">
        <v>485</v>
      </c>
      <c r="L259" s="80">
        <v>6.4340999999999999</v>
      </c>
      <c r="M259" s="129">
        <f>H259-L259*'2018年四季度施工生产计划 （报局）美元'!H211</f>
        <v>0</v>
      </c>
      <c r="N259" s="129">
        <f>I259-L259*'2018年四季度施工生产计划 （报局）美元'!I211</f>
        <v>0</v>
      </c>
      <c r="O259" s="129">
        <f>E259-L259*'2018年四季度施工生产计划 （报局）美元'!E211</f>
        <v>0</v>
      </c>
    </row>
    <row r="260" spans="1:15" s="17" customFormat="1" ht="27.2" hidden="1" customHeight="1">
      <c r="A260" s="78" t="s">
        <v>136</v>
      </c>
      <c r="B260" s="79" t="s">
        <v>219</v>
      </c>
      <c r="C260" s="203" t="s">
        <v>463</v>
      </c>
      <c r="D260" s="196" t="s">
        <v>262</v>
      </c>
      <c r="E260" s="182">
        <f>'2018年四季度施工生产计划 （报局）美元'!E212*L259</f>
        <v>50202.258272999999</v>
      </c>
      <c r="F260" s="203" t="s">
        <v>220</v>
      </c>
      <c r="G260" s="171" t="s">
        <v>220</v>
      </c>
      <c r="H260" s="182">
        <f>'2018年四季度施工生产计划 （报局）美元'!H212*L259</f>
        <v>16085.25</v>
      </c>
      <c r="I260" s="182">
        <f>'2018年四季度施工生产计划 （报局）美元'!I212*L259</f>
        <v>4080.8279250000001</v>
      </c>
      <c r="J260" s="79" t="s">
        <v>481</v>
      </c>
      <c r="L260" s="80">
        <v>6.4340999999999999</v>
      </c>
      <c r="M260" s="129">
        <f>H260-L260*'2018年四季度施工生产计划 （报局）美元'!H212</f>
        <v>0</v>
      </c>
      <c r="N260" s="129">
        <f>I260-L260*'2018年四季度施工生产计划 （报局）美元'!I212</f>
        <v>0</v>
      </c>
      <c r="O260" s="129">
        <f>E260-L260*'2018年四季度施工生产计划 （报局）美元'!E212</f>
        <v>0</v>
      </c>
    </row>
    <row r="261" spans="1:15" s="80" customFormat="1" ht="18.75" hidden="1" customHeight="1">
      <c r="A261" s="24">
        <v>1.2</v>
      </c>
      <c r="B261" s="115" t="s">
        <v>221</v>
      </c>
      <c r="C261" s="115"/>
      <c r="D261" s="24"/>
      <c r="E261" s="181"/>
      <c r="F261" s="200"/>
      <c r="G261" s="201"/>
      <c r="H261" s="202"/>
      <c r="I261" s="202"/>
      <c r="J261" s="124"/>
      <c r="L261" s="80">
        <v>6.4340999999999999</v>
      </c>
      <c r="M261" s="129">
        <f>H261-L261*'2018年四季度施工生产计划 （报局）美元'!H213</f>
        <v>0</v>
      </c>
      <c r="N261" s="129">
        <f>I261-L261*'2018年四季度施工生产计划 （报局）美元'!I213</f>
        <v>0</v>
      </c>
      <c r="O261" s="129">
        <f>E261-L261*'2018年四季度施工生产计划 （报局）美元'!E213</f>
        <v>0</v>
      </c>
    </row>
    <row r="262" spans="1:15" s="80" customFormat="1" ht="18.75" hidden="1" customHeight="1">
      <c r="A262" s="78"/>
      <c r="B262" s="79"/>
      <c r="C262" s="79"/>
      <c r="D262" s="78"/>
      <c r="E262" s="182"/>
      <c r="F262" s="203"/>
      <c r="G262" s="171"/>
      <c r="H262" s="204"/>
      <c r="I262" s="204"/>
      <c r="J262" s="79"/>
      <c r="L262" s="80">
        <v>6.4340999999999999</v>
      </c>
      <c r="M262" s="129">
        <f>H262-L262*'2018年四季度施工生产计划 （报局）美元'!H214</f>
        <v>0</v>
      </c>
      <c r="N262" s="129">
        <f>I262-L262*'2018年四季度施工生产计划 （报局）美元'!I214</f>
        <v>0</v>
      </c>
      <c r="O262" s="129">
        <f>E262-L262*'2018年四季度施工生产计划 （报局）美元'!E214</f>
        <v>0</v>
      </c>
    </row>
    <row r="263" spans="1:15" s="80" customFormat="1" ht="18.75" hidden="1" customHeight="1">
      <c r="A263" s="78"/>
      <c r="B263" s="79"/>
      <c r="C263" s="79"/>
      <c r="D263" s="78"/>
      <c r="E263" s="182"/>
      <c r="F263" s="203"/>
      <c r="G263" s="171"/>
      <c r="H263" s="204"/>
      <c r="I263" s="204"/>
      <c r="J263" s="79"/>
      <c r="L263" s="80">
        <v>6.4340999999999999</v>
      </c>
      <c r="M263" s="129">
        <f>H263-L263*'2018年四季度施工生产计划 （报局）美元'!H215</f>
        <v>0</v>
      </c>
      <c r="N263" s="129">
        <f>I263-L263*'2018年四季度施工生产计划 （报局）美元'!I215</f>
        <v>0</v>
      </c>
      <c r="O263" s="129">
        <f>E263-L263*'2018年四季度施工生产计划 （报局）美元'!E215</f>
        <v>0</v>
      </c>
    </row>
    <row r="264" spans="1:15" s="80" customFormat="1" ht="18.75" customHeight="1">
      <c r="A264" s="78"/>
      <c r="B264" s="79"/>
      <c r="C264" s="79"/>
      <c r="D264" s="78"/>
      <c r="E264" s="182"/>
      <c r="F264" s="203"/>
      <c r="G264" s="171"/>
      <c r="H264" s="204"/>
      <c r="I264" s="204"/>
      <c r="J264" s="79"/>
      <c r="L264" s="80">
        <v>6.4340999999999999</v>
      </c>
      <c r="M264" s="129">
        <f>H264-L264*'2018年四季度施工生产计划 （报局）美元'!H216</f>
        <v>0</v>
      </c>
      <c r="N264" s="129">
        <f>I264-L264*'2018年四季度施工生产计划 （报局）美元'!I216</f>
        <v>0</v>
      </c>
      <c r="O264" s="129">
        <f>E264-L264*'2018年四季度施工生产计划 （报局）美元'!E216</f>
        <v>0</v>
      </c>
    </row>
    <row r="265" spans="1:15" s="80" customFormat="1" ht="18.75" customHeight="1">
      <c r="A265" s="152">
        <v>1.2</v>
      </c>
      <c r="B265" s="153" t="s">
        <v>142</v>
      </c>
      <c r="C265" s="153"/>
      <c r="D265" s="78"/>
      <c r="E265" s="182">
        <f>SUM(E266)</f>
        <v>140835.04978499998</v>
      </c>
      <c r="F265" s="203"/>
      <c r="G265" s="171"/>
      <c r="H265" s="182">
        <f>SUM(H266)</f>
        <v>6627.1229999999996</v>
      </c>
      <c r="I265" s="182">
        <f>SUM(I266)</f>
        <v>10936.68318</v>
      </c>
      <c r="J265" s="79"/>
      <c r="L265" s="80">
        <v>6.4340999999999999</v>
      </c>
      <c r="M265" s="129">
        <f>H265-L265*'2018年四季度施工生产计划 （报局）美元'!H217</f>
        <v>0</v>
      </c>
      <c r="N265" s="129">
        <f>I265-L265*'2018年四季度施工生产计划 （报局）美元'!I217</f>
        <v>0</v>
      </c>
      <c r="O265" s="129">
        <f>E265-L265*'2018年四季度施工生产计划 （报局）美元'!E217</f>
        <v>0</v>
      </c>
    </row>
    <row r="266" spans="1:15" s="17" customFormat="1" ht="27.2" customHeight="1">
      <c r="A266" s="316" t="s">
        <v>76</v>
      </c>
      <c r="B266" s="317" t="s">
        <v>493</v>
      </c>
      <c r="C266" s="317"/>
      <c r="D266" s="316"/>
      <c r="E266" s="318">
        <f>L266*'2018年四季度施工生产计划 （报局）美元'!E218</f>
        <v>140835.04978499998</v>
      </c>
      <c r="F266" s="319" t="s">
        <v>494</v>
      </c>
      <c r="G266" s="320" t="s">
        <v>494</v>
      </c>
      <c r="H266" s="321">
        <f>L266*'2018年四季度施工生产计划 （报局）美元'!H218</f>
        <v>6627.1229999999996</v>
      </c>
      <c r="I266" s="321">
        <f>L266*'2018年四季度施工生产计划 （报局）美元'!I218</f>
        <v>10936.68318</v>
      </c>
      <c r="J266" s="317" t="s">
        <v>495</v>
      </c>
      <c r="L266" s="80">
        <v>6.4340999999999999</v>
      </c>
      <c r="M266" s="129">
        <f>H266-L266*'2018年四季度施工生产计划 （报局）美元'!H218</f>
        <v>0</v>
      </c>
      <c r="N266" s="129">
        <f>I266-L266*'2018年四季度施工生产计划 （报局）美元'!I218</f>
        <v>0</v>
      </c>
      <c r="O266" s="129">
        <f>E266-L266*'2018年四季度施工生产计划 （报局）美元'!E218</f>
        <v>0</v>
      </c>
    </row>
    <row r="267" spans="1:15" s="17" customFormat="1" ht="27.2" hidden="1" customHeight="1">
      <c r="A267" s="66">
        <v>2</v>
      </c>
      <c r="B267" s="114" t="s">
        <v>486</v>
      </c>
      <c r="C267" s="114"/>
      <c r="D267" s="66"/>
      <c r="E267" s="67">
        <v>0</v>
      </c>
      <c r="F267" s="127"/>
      <c r="G267" s="68"/>
      <c r="H267" s="199">
        <v>0</v>
      </c>
      <c r="I267" s="199"/>
      <c r="J267" s="123"/>
      <c r="L267" s="80">
        <v>6.4340999999999999</v>
      </c>
      <c r="M267" s="129">
        <f>H267-L267*'2018年四季度施工生产计划 （报局）美元'!H219</f>
        <v>0</v>
      </c>
      <c r="N267" s="129">
        <f>I267-L267*'2018年四季度施工生产计划 （报局）美元'!I219</f>
        <v>0</v>
      </c>
      <c r="O267" s="129">
        <f>E267-L267*'2018年四季度施工生产计划 （报局）美元'!E219</f>
        <v>0</v>
      </c>
    </row>
    <row r="268" spans="1:15" s="80" customFormat="1" ht="18.75" hidden="1" customHeight="1">
      <c r="A268" s="24">
        <v>2.1</v>
      </c>
      <c r="B268" s="115" t="s">
        <v>223</v>
      </c>
      <c r="C268" s="115"/>
      <c r="D268" s="24"/>
      <c r="E268" s="181"/>
      <c r="F268" s="200"/>
      <c r="G268" s="201"/>
      <c r="H268" s="202"/>
      <c r="I268" s="202"/>
      <c r="J268" s="124"/>
      <c r="L268" s="80">
        <v>6.4340999999999999</v>
      </c>
      <c r="M268" s="129">
        <f>H268-L268*'2018年四季度施工生产计划 （报局）美元'!H220</f>
        <v>0</v>
      </c>
      <c r="N268" s="129">
        <f>I268-L268*'2018年四季度施工生产计划 （报局）美元'!I220</f>
        <v>0</v>
      </c>
      <c r="O268" s="129">
        <f>E268-L268*'2018年四季度施工生产计划 （报局）美元'!E220</f>
        <v>0</v>
      </c>
    </row>
    <row r="269" spans="1:15" s="80" customFormat="1" ht="18.75" hidden="1" customHeight="1">
      <c r="A269" s="78"/>
      <c r="B269" s="79"/>
      <c r="C269" s="79"/>
      <c r="D269" s="78"/>
      <c r="E269" s="182"/>
      <c r="F269" s="203"/>
      <c r="G269" s="171"/>
      <c r="H269" s="204"/>
      <c r="I269" s="204"/>
      <c r="J269" s="79"/>
      <c r="L269" s="80">
        <v>6.4340999999999999</v>
      </c>
      <c r="M269" s="129">
        <f>H269-L269*'2018年四季度施工生产计划 （报局）美元'!H221</f>
        <v>0</v>
      </c>
      <c r="N269" s="129">
        <f>I269-L269*'2018年四季度施工生产计划 （报局）美元'!I221</f>
        <v>0</v>
      </c>
      <c r="O269" s="129">
        <f>E269-L269*'2018年四季度施工生产计划 （报局）美元'!E221</f>
        <v>0</v>
      </c>
    </row>
    <row r="270" spans="1:15" s="80" customFormat="1" ht="18.75" hidden="1" customHeight="1">
      <c r="A270" s="78"/>
      <c r="B270" s="79"/>
      <c r="C270" s="79"/>
      <c r="D270" s="78"/>
      <c r="E270" s="182"/>
      <c r="F270" s="203"/>
      <c r="G270" s="171"/>
      <c r="H270" s="204"/>
      <c r="I270" s="204"/>
      <c r="J270" s="79"/>
      <c r="L270" s="80">
        <v>6.4340999999999999</v>
      </c>
      <c r="M270" s="129">
        <f>H270-L270*'2018年四季度施工生产计划 （报局）美元'!H222</f>
        <v>0</v>
      </c>
      <c r="N270" s="129">
        <f>I270-L270*'2018年四季度施工生产计划 （报局）美元'!I222</f>
        <v>0</v>
      </c>
      <c r="O270" s="129">
        <f>E270-L270*'2018年四季度施工生产计划 （报局）美元'!E222</f>
        <v>0</v>
      </c>
    </row>
    <row r="271" spans="1:15" s="17" customFormat="1" ht="27.2" hidden="1" customHeight="1">
      <c r="A271" s="78"/>
      <c r="B271" s="79"/>
      <c r="C271" s="79"/>
      <c r="D271" s="78"/>
      <c r="E271" s="182"/>
      <c r="F271" s="203"/>
      <c r="G271" s="171"/>
      <c r="H271" s="204"/>
      <c r="I271" s="204"/>
      <c r="J271" s="79"/>
      <c r="L271" s="80">
        <v>6.4340999999999999</v>
      </c>
      <c r="M271" s="129">
        <f>H271-L271*'2018年四季度施工生产计划 （报局）美元'!H223</f>
        <v>0</v>
      </c>
      <c r="N271" s="129">
        <f>I271-L271*'2018年四季度施工生产计划 （报局）美元'!I223</f>
        <v>0</v>
      </c>
      <c r="O271" s="129">
        <f>E271-L271*'2018年四季度施工生产计划 （报局）美元'!E223</f>
        <v>0</v>
      </c>
    </row>
    <row r="272" spans="1:15" s="80" customFormat="1" ht="18.75" hidden="1" customHeight="1">
      <c r="A272" s="24">
        <v>2.2000000000000002</v>
      </c>
      <c r="B272" s="115" t="s">
        <v>224</v>
      </c>
      <c r="C272" s="115"/>
      <c r="D272" s="24"/>
      <c r="E272" s="181"/>
      <c r="F272" s="200"/>
      <c r="G272" s="201"/>
      <c r="H272" s="202"/>
      <c r="I272" s="202"/>
      <c r="J272" s="124"/>
      <c r="L272" s="80">
        <v>6.4340999999999999</v>
      </c>
      <c r="M272" s="129">
        <f>H272-L272*'2018年四季度施工生产计划 （报局）美元'!H224</f>
        <v>0</v>
      </c>
      <c r="N272" s="129">
        <f>I272-L272*'2018年四季度施工生产计划 （报局）美元'!I224</f>
        <v>0</v>
      </c>
      <c r="O272" s="129">
        <f>E272-L272*'2018年四季度施工生产计划 （报局）美元'!E224</f>
        <v>0</v>
      </c>
    </row>
    <row r="273" spans="1:15" s="80" customFormat="1" ht="18.75" hidden="1" customHeight="1">
      <c r="A273" s="78"/>
      <c r="B273" s="79"/>
      <c r="C273" s="79"/>
      <c r="D273" s="78"/>
      <c r="E273" s="182"/>
      <c r="F273" s="203"/>
      <c r="G273" s="171"/>
      <c r="H273" s="204"/>
      <c r="I273" s="204"/>
      <c r="J273" s="79"/>
      <c r="L273" s="80">
        <v>6.4340999999999999</v>
      </c>
      <c r="M273" s="129">
        <f>H273-L273*'2018年四季度施工生产计划 （报局）美元'!H225</f>
        <v>0</v>
      </c>
      <c r="N273" s="129">
        <f>I273-L273*'2018年四季度施工生产计划 （报局）美元'!I225</f>
        <v>0</v>
      </c>
      <c r="O273" s="129">
        <f>E273-L273*'2018年四季度施工生产计划 （报局）美元'!E225</f>
        <v>0</v>
      </c>
    </row>
    <row r="274" spans="1:15" s="80" customFormat="1" ht="18.75" hidden="1" customHeight="1">
      <c r="A274" s="78"/>
      <c r="B274" s="79"/>
      <c r="C274" s="79"/>
      <c r="D274" s="78"/>
      <c r="E274" s="182"/>
      <c r="F274" s="203"/>
      <c r="G274" s="171"/>
      <c r="H274" s="204"/>
      <c r="I274" s="204"/>
      <c r="J274" s="79"/>
      <c r="L274" s="80">
        <v>6.4340999999999999</v>
      </c>
      <c r="M274" s="129">
        <f>H274-L274*'2018年四季度施工生产计划 （报局）美元'!H226</f>
        <v>0</v>
      </c>
      <c r="N274" s="129">
        <f>I274-L274*'2018年四季度施工生产计划 （报局）美元'!I226</f>
        <v>0</v>
      </c>
      <c r="O274" s="129">
        <f>E274-L274*'2018年四季度施工生产计划 （报局）美元'!E226</f>
        <v>0</v>
      </c>
    </row>
    <row r="275" spans="1:15" s="17" customFormat="1" ht="27.2" customHeight="1">
      <c r="A275" s="78"/>
      <c r="B275" s="79"/>
      <c r="C275" s="79"/>
      <c r="D275" s="78"/>
      <c r="E275" s="182"/>
      <c r="F275" s="203"/>
      <c r="G275" s="171"/>
      <c r="H275" s="204"/>
      <c r="I275" s="204"/>
      <c r="J275" s="79"/>
      <c r="L275" s="80">
        <v>6.4340999999999999</v>
      </c>
      <c r="M275" s="129">
        <f>H275-L275*'2018年四季度施工生产计划 （报局）美元'!H227</f>
        <v>0</v>
      </c>
      <c r="N275" s="129">
        <f>I275-L275*'2018年四季度施工生产计划 （报局）美元'!I227</f>
        <v>0</v>
      </c>
      <c r="O275" s="129">
        <f>E275-L275*'2018年四季度施工生产计划 （报局）美元'!E227</f>
        <v>0</v>
      </c>
    </row>
    <row r="276" spans="1:15" s="17" customFormat="1" ht="27.2" hidden="1" customHeight="1">
      <c r="A276" s="66">
        <v>3</v>
      </c>
      <c r="B276" s="114" t="s">
        <v>207</v>
      </c>
      <c r="C276" s="114"/>
      <c r="D276" s="66"/>
      <c r="E276" s="67">
        <v>0</v>
      </c>
      <c r="F276" s="127"/>
      <c r="G276" s="68"/>
      <c r="H276" s="199">
        <v>0</v>
      </c>
      <c r="I276" s="199"/>
      <c r="J276" s="123"/>
      <c r="L276" s="80">
        <v>6.4340999999999999</v>
      </c>
      <c r="M276" s="129">
        <f>H276-L276*'2018年四季度施工生产计划 （报局）美元'!H228</f>
        <v>0</v>
      </c>
      <c r="N276" s="129">
        <f>I276-L276*'2018年四季度施工生产计划 （报局）美元'!I228</f>
        <v>0</v>
      </c>
      <c r="O276" s="129">
        <f>E276-L276*'2018年四季度施工生产计划 （报局）美元'!E228</f>
        <v>0</v>
      </c>
    </row>
    <row r="277" spans="1:15" s="80" customFormat="1" ht="18.75" hidden="1" customHeight="1">
      <c r="A277" s="24">
        <v>3.1</v>
      </c>
      <c r="B277" s="115" t="s">
        <v>225</v>
      </c>
      <c r="C277" s="115"/>
      <c r="D277" s="24"/>
      <c r="E277" s="181"/>
      <c r="F277" s="200"/>
      <c r="G277" s="201"/>
      <c r="H277" s="202"/>
      <c r="I277" s="202"/>
      <c r="J277" s="124"/>
      <c r="L277" s="80">
        <v>6.4340999999999999</v>
      </c>
      <c r="M277" s="129">
        <f>H277-L277*'2018年四季度施工生产计划 （报局）美元'!H229</f>
        <v>0</v>
      </c>
      <c r="N277" s="129">
        <f>I277-L277*'2018年四季度施工生产计划 （报局）美元'!I229</f>
        <v>0</v>
      </c>
      <c r="O277" s="129">
        <f>E277-L277*'2018年四季度施工生产计划 （报局）美元'!E229</f>
        <v>0</v>
      </c>
    </row>
    <row r="278" spans="1:15" s="80" customFormat="1" ht="18.75" hidden="1" customHeight="1">
      <c r="A278" s="78"/>
      <c r="B278" s="79"/>
      <c r="C278" s="79"/>
      <c r="D278" s="78"/>
      <c r="E278" s="182"/>
      <c r="F278" s="203"/>
      <c r="G278" s="171"/>
      <c r="H278" s="204"/>
      <c r="I278" s="204"/>
      <c r="J278" s="79"/>
      <c r="L278" s="80">
        <v>6.4340999999999999</v>
      </c>
      <c r="M278" s="129">
        <f>H278-L278*'2018年四季度施工生产计划 （报局）美元'!H230</f>
        <v>0</v>
      </c>
      <c r="N278" s="129">
        <f>I278-L278*'2018年四季度施工生产计划 （报局）美元'!I230</f>
        <v>0</v>
      </c>
      <c r="O278" s="129">
        <f>E278-L278*'2018年四季度施工生产计划 （报局）美元'!E230</f>
        <v>0</v>
      </c>
    </row>
    <row r="279" spans="1:15" s="80" customFormat="1" ht="18.75" hidden="1" customHeight="1">
      <c r="A279" s="78"/>
      <c r="B279" s="79"/>
      <c r="C279" s="79"/>
      <c r="D279" s="78"/>
      <c r="E279" s="182"/>
      <c r="F279" s="203"/>
      <c r="G279" s="171"/>
      <c r="H279" s="204"/>
      <c r="I279" s="204"/>
      <c r="J279" s="79"/>
      <c r="L279" s="80">
        <v>6.4340999999999999</v>
      </c>
      <c r="M279" s="129">
        <f>H279-L279*'2018年四季度施工生产计划 （报局）美元'!H231</f>
        <v>0</v>
      </c>
      <c r="N279" s="129">
        <f>I279-L279*'2018年四季度施工生产计划 （报局）美元'!I231</f>
        <v>0</v>
      </c>
      <c r="O279" s="129">
        <f>E279-L279*'2018年四季度施工生产计划 （报局）美元'!E231</f>
        <v>0</v>
      </c>
    </row>
    <row r="280" spans="1:15" s="17" customFormat="1" ht="27.2" hidden="1" customHeight="1">
      <c r="A280" s="78"/>
      <c r="B280" s="79"/>
      <c r="C280" s="79"/>
      <c r="D280" s="78"/>
      <c r="E280" s="182"/>
      <c r="F280" s="203"/>
      <c r="G280" s="171"/>
      <c r="H280" s="204"/>
      <c r="I280" s="204"/>
      <c r="J280" s="79"/>
      <c r="L280" s="80">
        <v>6.4340999999999999</v>
      </c>
      <c r="M280" s="129">
        <f>H280-L280*'2018年四季度施工生产计划 （报局）美元'!H232</f>
        <v>0</v>
      </c>
      <c r="N280" s="129">
        <f>I280-L280*'2018年四季度施工生产计划 （报局）美元'!I232</f>
        <v>0</v>
      </c>
      <c r="O280" s="129">
        <f>E280-L280*'2018年四季度施工生产计划 （报局）美元'!E232</f>
        <v>0</v>
      </c>
    </row>
    <row r="281" spans="1:15" s="80" customFormat="1" ht="18.75" hidden="1" customHeight="1">
      <c r="A281" s="24">
        <v>3.2</v>
      </c>
      <c r="B281" s="115" t="s">
        <v>226</v>
      </c>
      <c r="C281" s="115"/>
      <c r="D281" s="24"/>
      <c r="E281" s="181"/>
      <c r="F281" s="200"/>
      <c r="G281" s="201"/>
      <c r="H281" s="202"/>
      <c r="I281" s="202"/>
      <c r="J281" s="124"/>
      <c r="L281" s="80">
        <v>6.4340999999999999</v>
      </c>
      <c r="M281" s="129">
        <f>H281-L281*'2018年四季度施工生产计划 （报局）美元'!H233</f>
        <v>0</v>
      </c>
      <c r="N281" s="129">
        <f>I281-L281*'2018年四季度施工生产计划 （报局）美元'!I233</f>
        <v>0</v>
      </c>
      <c r="O281" s="129">
        <f>E281-L281*'2018年四季度施工生产计划 （报局）美元'!E233</f>
        <v>0</v>
      </c>
    </row>
    <row r="282" spans="1:15" s="80" customFormat="1" ht="18.75" hidden="1" customHeight="1">
      <c r="A282" s="78"/>
      <c r="B282" s="79"/>
      <c r="C282" s="79"/>
      <c r="D282" s="78"/>
      <c r="E282" s="182"/>
      <c r="F282" s="203"/>
      <c r="G282" s="171"/>
      <c r="H282" s="204"/>
      <c r="I282" s="204"/>
      <c r="J282" s="79"/>
      <c r="L282" s="80">
        <v>6.4340999999999999</v>
      </c>
      <c r="M282" s="129">
        <f>H282-L282*'2018年四季度施工生产计划 （报局）美元'!H234</f>
        <v>0</v>
      </c>
      <c r="N282" s="129">
        <f>I282-L282*'2018年四季度施工生产计划 （报局）美元'!I234</f>
        <v>0</v>
      </c>
      <c r="O282" s="129">
        <f>E282-L282*'2018年四季度施工生产计划 （报局）美元'!E234</f>
        <v>0</v>
      </c>
    </row>
    <row r="283" spans="1:15" s="80" customFormat="1" ht="18.75" hidden="1" customHeight="1">
      <c r="A283" s="78"/>
      <c r="B283" s="79"/>
      <c r="C283" s="79"/>
      <c r="D283" s="78"/>
      <c r="E283" s="182"/>
      <c r="F283" s="203"/>
      <c r="G283" s="171"/>
      <c r="H283" s="204"/>
      <c r="I283" s="204"/>
      <c r="J283" s="79"/>
      <c r="L283" s="80">
        <v>6.4340999999999999</v>
      </c>
      <c r="M283" s="129">
        <f>H283-L283*'2018年四季度施工生产计划 （报局）美元'!H235</f>
        <v>0</v>
      </c>
      <c r="N283" s="129">
        <f>I283-L283*'2018年四季度施工生产计划 （报局）美元'!I235</f>
        <v>0</v>
      </c>
      <c r="O283" s="129">
        <f>E283-L283*'2018年四季度施工生产计划 （报局）美元'!E235</f>
        <v>0</v>
      </c>
    </row>
    <row r="284" spans="1:15" s="17" customFormat="1" ht="27.2" customHeight="1">
      <c r="A284" s="78"/>
      <c r="B284" s="79"/>
      <c r="C284" s="79"/>
      <c r="D284" s="78"/>
      <c r="E284" s="182"/>
      <c r="F284" s="203"/>
      <c r="G284" s="171"/>
      <c r="H284" s="204"/>
      <c r="I284" s="204"/>
      <c r="J284" s="79"/>
      <c r="L284" s="80">
        <v>6.4340999999999999</v>
      </c>
      <c r="M284" s="129">
        <f>H284-L284*'2018年四季度施工生产计划 （报局）美元'!H236</f>
        <v>0</v>
      </c>
      <c r="N284" s="129">
        <f>I284-L284*'2018年四季度施工生产计划 （报局）美元'!I236</f>
        <v>0</v>
      </c>
      <c r="O284" s="129">
        <f>E284-L284*'2018年四季度施工生产计划 （报局）美元'!E236</f>
        <v>0</v>
      </c>
    </row>
    <row r="285" spans="1:15" s="17" customFormat="1" ht="27.2" customHeight="1">
      <c r="A285" s="66">
        <v>4</v>
      </c>
      <c r="B285" s="114" t="s">
        <v>208</v>
      </c>
      <c r="C285" s="114"/>
      <c r="D285" s="66"/>
      <c r="E285" s="67">
        <f>E286+E290</f>
        <v>158475.357414</v>
      </c>
      <c r="F285" s="127"/>
      <c r="G285" s="68"/>
      <c r="H285" s="67">
        <f>H286+H290</f>
        <v>34529.24106</v>
      </c>
      <c r="I285" s="67">
        <f>I286+I290</f>
        <v>15630.359129999999</v>
      </c>
      <c r="J285" s="123"/>
      <c r="L285" s="80">
        <v>6.4340999999999999</v>
      </c>
      <c r="M285" s="129">
        <f>H285-L285*'2018年四季度施工生产计划 （报局）美元'!H237</f>
        <v>0</v>
      </c>
      <c r="N285" s="129">
        <f>I285-L285*'2018年四季度施工生产计划 （报局）美元'!I237</f>
        <v>0</v>
      </c>
      <c r="O285" s="129">
        <f>E285-L285*'2018年四季度施工生产计划 （报局）美元'!E237</f>
        <v>0</v>
      </c>
    </row>
    <row r="286" spans="1:15" s="80" customFormat="1" ht="123.75" customHeight="1">
      <c r="A286" s="24">
        <v>4.0999999999999996</v>
      </c>
      <c r="B286" s="115" t="s">
        <v>227</v>
      </c>
      <c r="C286" s="115"/>
      <c r="D286" s="24"/>
      <c r="E286" s="181">
        <f>SUM(E287:E288)</f>
        <v>141971.89091399999</v>
      </c>
      <c r="F286" s="200"/>
      <c r="G286" s="201"/>
      <c r="H286" s="181">
        <f>SUM(H287:H288)</f>
        <v>32126.104710000003</v>
      </c>
      <c r="I286" s="181">
        <f>SUM(I287:I288)</f>
        <v>15421.122197999999</v>
      </c>
      <c r="J286" s="124"/>
      <c r="L286" s="80">
        <v>6.4340999999999999</v>
      </c>
      <c r="M286" s="129">
        <f>H286-L286*'2018年四季度施工生产计划 （报局）美元'!H238</f>
        <v>0</v>
      </c>
      <c r="N286" s="129">
        <f>I286-L286*'2018年四季度施工生产计划 （报局）美元'!I238</f>
        <v>0</v>
      </c>
      <c r="O286" s="129">
        <f>E286-L286*'2018年四季度施工生产计划 （报局）美元'!E238</f>
        <v>0</v>
      </c>
    </row>
    <row r="287" spans="1:15" s="80" customFormat="1" ht="29.25" customHeight="1">
      <c r="A287" s="78" t="s">
        <v>228</v>
      </c>
      <c r="B287" s="79" t="s">
        <v>229</v>
      </c>
      <c r="C287" s="203" t="s">
        <v>463</v>
      </c>
      <c r="D287" s="196" t="s">
        <v>264</v>
      </c>
      <c r="E287" s="182">
        <f>'2018年四季度施工生产计划 （报局）美元'!E239*L286</f>
        <v>128682</v>
      </c>
      <c r="F287" s="203" t="s">
        <v>230</v>
      </c>
      <c r="G287" s="171" t="s">
        <v>230</v>
      </c>
      <c r="H287" s="182">
        <f>'2018年四季度施工生产计划 （报局）美元'!H239*L286</f>
        <v>32126.104710000003</v>
      </c>
      <c r="I287" s="182">
        <f>'2018年四季度施工生产计划 （报局）美元'!I239*L286</f>
        <v>14702.561909999999</v>
      </c>
      <c r="J287" s="79" t="s">
        <v>482</v>
      </c>
      <c r="L287" s="80">
        <v>6.4340999999999999</v>
      </c>
      <c r="M287" s="129">
        <f>H287-L287*'2018年四季度施工生产计划 （报局）美元'!H239</f>
        <v>0</v>
      </c>
      <c r="N287" s="129">
        <f>I287-L287*'2018年四季度施工生产计划 （报局）美元'!I239</f>
        <v>0</v>
      </c>
      <c r="O287" s="129">
        <f>E287-L287*'2018年四季度施工生产计划 （报局）美元'!E239</f>
        <v>0</v>
      </c>
    </row>
    <row r="288" spans="1:15" s="80" customFormat="1" ht="18.75" customHeight="1">
      <c r="A288" s="78" t="s">
        <v>231</v>
      </c>
      <c r="B288" s="79" t="s">
        <v>232</v>
      </c>
      <c r="C288" s="203" t="s">
        <v>465</v>
      </c>
      <c r="D288" s="196" t="s">
        <v>265</v>
      </c>
      <c r="E288" s="182">
        <f>'2018年四季度施工生产计划 （报局）美元'!E240*L287</f>
        <v>13289.890914</v>
      </c>
      <c r="F288" s="203" t="s">
        <v>233</v>
      </c>
      <c r="G288" s="171" t="s">
        <v>234</v>
      </c>
      <c r="H288" s="204" t="s">
        <v>235</v>
      </c>
      <c r="I288" s="182">
        <f>'2018年四季度施工生产计划 （报局）美元'!I240*L287</f>
        <v>718.56028800000001</v>
      </c>
      <c r="J288" s="203" t="s">
        <v>409</v>
      </c>
      <c r="L288" s="80">
        <v>6.4340999999999999</v>
      </c>
      <c r="M288" s="129" t="e">
        <f>H288-L288*'2018年四季度施工生产计划 （报局）美元'!H240</f>
        <v>#VALUE!</v>
      </c>
      <c r="N288" s="129">
        <f>I288-L288*'2018年四季度施工生产计划 （报局）美元'!I240</f>
        <v>0</v>
      </c>
      <c r="O288" s="129">
        <f>E288-L288*'2018年四季度施工生产计划 （报局）美元'!E240</f>
        <v>0</v>
      </c>
    </row>
    <row r="289" spans="1:15" s="17" customFormat="1" ht="27.2" customHeight="1">
      <c r="A289" s="78"/>
      <c r="B289" s="79"/>
      <c r="C289" s="79"/>
      <c r="D289" s="78"/>
      <c r="E289" s="182"/>
      <c r="F289" s="203"/>
      <c r="G289" s="171"/>
      <c r="H289" s="204"/>
      <c r="I289" s="204"/>
      <c r="J289" s="79"/>
      <c r="L289" s="80">
        <v>6.4340999999999999</v>
      </c>
      <c r="M289" s="129">
        <f>H289-L289*'2018年四季度施工生产计划 （报局）美元'!H241</f>
        <v>0</v>
      </c>
      <c r="N289" s="129">
        <f>I289-L289*'2018年四季度施工生产计划 （报局）美元'!I241</f>
        <v>0</v>
      </c>
      <c r="O289" s="129">
        <f>E289-L289*'2018年四季度施工生产计划 （报局）美元'!E241</f>
        <v>0</v>
      </c>
    </row>
    <row r="290" spans="1:15" s="80" customFormat="1" ht="51" customHeight="1">
      <c r="A290" s="24">
        <v>4.2</v>
      </c>
      <c r="B290" s="115" t="s">
        <v>236</v>
      </c>
      <c r="C290" s="115"/>
      <c r="D290" s="24"/>
      <c r="E290" s="181">
        <f>SUM(E291)</f>
        <v>16503.466500000002</v>
      </c>
      <c r="F290" s="200"/>
      <c r="G290" s="201"/>
      <c r="H290" s="181">
        <f>SUM(H291)</f>
        <v>2403.1363499999998</v>
      </c>
      <c r="I290" s="181">
        <f>SUM(I291)</f>
        <v>209.23693200000002</v>
      </c>
      <c r="J290" s="124"/>
      <c r="L290" s="80">
        <v>6.4340999999999999</v>
      </c>
      <c r="M290" s="129">
        <f>H290-L290*'2018年四季度施工生产计划 （报局）美元'!H242</f>
        <v>0</v>
      </c>
      <c r="N290" s="129">
        <f>I290-L290*'2018年四季度施工生产计划 （报局）美元'!I242</f>
        <v>0</v>
      </c>
      <c r="O290" s="129">
        <f>E290-L290*'2018年四季度施工生产计划 （报局）美元'!E242</f>
        <v>0</v>
      </c>
    </row>
    <row r="291" spans="1:15" s="17" customFormat="1" ht="27.2" customHeight="1">
      <c r="A291" s="78" t="s">
        <v>237</v>
      </c>
      <c r="B291" s="79" t="s">
        <v>238</v>
      </c>
      <c r="C291" s="203" t="s">
        <v>467</v>
      </c>
      <c r="D291" s="196" t="s">
        <v>266</v>
      </c>
      <c r="E291" s="182">
        <f>'2018年四季度施工生产计划 （报局）美元'!E243*L290</f>
        <v>16503.466500000002</v>
      </c>
      <c r="F291" s="263" t="s">
        <v>419</v>
      </c>
      <c r="G291" s="263" t="s">
        <v>419</v>
      </c>
      <c r="H291" s="182">
        <f>'2018年四季度施工生产计划 （报局）美元'!H243*L290</f>
        <v>2403.1363499999998</v>
      </c>
      <c r="I291" s="182">
        <f>'2018年四季度施工生产计划 （报局）美元'!I243*L290</f>
        <v>209.23693200000002</v>
      </c>
      <c r="J291" s="14" t="s">
        <v>483</v>
      </c>
      <c r="L291" s="80">
        <v>6.4340999999999999</v>
      </c>
      <c r="M291" s="129">
        <f>H291-L291*'2018年四季度施工生产计划 （报局）美元'!H243</f>
        <v>0</v>
      </c>
      <c r="N291" s="129">
        <f>I291-L291*'2018年四季度施工生产计划 （报局）美元'!I243</f>
        <v>0</v>
      </c>
      <c r="O291" s="129">
        <f>E291-L291*'2018年四季度施工生产计划 （报局）美元'!E243</f>
        <v>0</v>
      </c>
    </row>
    <row r="292" spans="1:15" s="17" customFormat="1" ht="27.2" hidden="1" customHeight="1">
      <c r="A292" s="66">
        <v>5</v>
      </c>
      <c r="B292" s="114" t="s">
        <v>239</v>
      </c>
      <c r="C292" s="114"/>
      <c r="D292" s="66"/>
      <c r="E292" s="67">
        <v>0</v>
      </c>
      <c r="F292" s="127"/>
      <c r="G292" s="68"/>
      <c r="H292" s="199">
        <v>0</v>
      </c>
      <c r="I292" s="199"/>
      <c r="J292" s="302"/>
      <c r="L292" s="80">
        <v>6.4340999999999999</v>
      </c>
      <c r="M292" s="129">
        <f>H292-L292*'2018年四季度施工生产计划 （报局）美元'!H244</f>
        <v>0</v>
      </c>
      <c r="N292" s="129">
        <f>I292-L292*'2018年四季度施工生产计划 （报局）美元'!I244</f>
        <v>0</v>
      </c>
      <c r="O292" s="129">
        <f>E292-L292*'2018年四季度施工生产计划 （报局）美元'!E244</f>
        <v>0</v>
      </c>
    </row>
    <row r="293" spans="1:15" s="80" customFormat="1" ht="18.75" hidden="1" customHeight="1">
      <c r="A293" s="24">
        <v>5.0999999999999996</v>
      </c>
      <c r="B293" s="115" t="s">
        <v>240</v>
      </c>
      <c r="C293" s="115"/>
      <c r="D293" s="24"/>
      <c r="E293" s="181"/>
      <c r="F293" s="200"/>
      <c r="G293" s="201"/>
      <c r="H293" s="202"/>
      <c r="I293" s="202"/>
      <c r="J293" s="301"/>
      <c r="L293" s="80">
        <v>6.4340999999999999</v>
      </c>
      <c r="M293" s="129">
        <f>H293-L293*'2018年四季度施工生产计划 （报局）美元'!H245</f>
        <v>0</v>
      </c>
      <c r="N293" s="129">
        <f>I293-L293*'2018年四季度施工生产计划 （报局）美元'!I245</f>
        <v>0</v>
      </c>
      <c r="O293" s="129">
        <f>E293-L293*'2018年四季度施工生产计划 （报局）美元'!E245</f>
        <v>0</v>
      </c>
    </row>
    <row r="294" spans="1:15" s="80" customFormat="1" ht="18.75" hidden="1" customHeight="1">
      <c r="A294" s="78"/>
      <c r="B294" s="79"/>
      <c r="C294" s="79"/>
      <c r="D294" s="78"/>
      <c r="E294" s="182"/>
      <c r="F294" s="203"/>
      <c r="G294" s="171"/>
      <c r="H294" s="204"/>
      <c r="I294" s="204"/>
      <c r="J294" s="14"/>
      <c r="L294" s="80">
        <v>6.4340999999999999</v>
      </c>
      <c r="M294" s="129">
        <f>H294-L294*'2018年四季度施工生产计划 （报局）美元'!H246</f>
        <v>0</v>
      </c>
      <c r="N294" s="129">
        <f>I294-L294*'2018年四季度施工生产计划 （报局）美元'!I246</f>
        <v>0</v>
      </c>
      <c r="O294" s="129">
        <f>E294-L294*'2018年四季度施工生产计划 （报局）美元'!E246</f>
        <v>0</v>
      </c>
    </row>
    <row r="295" spans="1:15" s="80" customFormat="1" ht="18.75" hidden="1" customHeight="1">
      <c r="A295" s="78"/>
      <c r="B295" s="79"/>
      <c r="C295" s="79"/>
      <c r="D295" s="78"/>
      <c r="E295" s="182"/>
      <c r="F295" s="203"/>
      <c r="G295" s="171"/>
      <c r="H295" s="204"/>
      <c r="I295" s="204"/>
      <c r="J295" s="14"/>
      <c r="L295" s="80">
        <v>6.4340999999999999</v>
      </c>
      <c r="M295" s="129">
        <f>H295-L295*'2018年四季度施工生产计划 （报局）美元'!H247</f>
        <v>0</v>
      </c>
      <c r="N295" s="129">
        <f>I295-L295*'2018年四季度施工生产计划 （报局）美元'!I247</f>
        <v>0</v>
      </c>
      <c r="O295" s="129">
        <f>E295-L295*'2018年四季度施工生产计划 （报局）美元'!E247</f>
        <v>0</v>
      </c>
    </row>
    <row r="296" spans="1:15" s="17" customFormat="1" ht="27.2" hidden="1" customHeight="1">
      <c r="A296" s="78"/>
      <c r="B296" s="79"/>
      <c r="C296" s="79"/>
      <c r="D296" s="78"/>
      <c r="E296" s="182"/>
      <c r="F296" s="203"/>
      <c r="G296" s="171"/>
      <c r="H296" s="204"/>
      <c r="I296" s="204"/>
      <c r="J296" s="14"/>
      <c r="L296" s="80">
        <v>6.4340999999999999</v>
      </c>
      <c r="M296" s="129">
        <f>H296-L296*'2018年四季度施工生产计划 （报局）美元'!H248</f>
        <v>0</v>
      </c>
      <c r="N296" s="129">
        <f>I296-L296*'2018年四季度施工生产计划 （报局）美元'!I248</f>
        <v>0</v>
      </c>
      <c r="O296" s="129">
        <f>E296-L296*'2018年四季度施工生产计划 （报局）美元'!E248</f>
        <v>0</v>
      </c>
    </row>
    <row r="297" spans="1:15" s="80" customFormat="1" ht="18.75" hidden="1" customHeight="1">
      <c r="A297" s="24">
        <v>5.2</v>
      </c>
      <c r="B297" s="115" t="s">
        <v>241</v>
      </c>
      <c r="C297" s="115"/>
      <c r="D297" s="24"/>
      <c r="E297" s="181"/>
      <c r="F297" s="200"/>
      <c r="G297" s="201"/>
      <c r="H297" s="202"/>
      <c r="I297" s="202"/>
      <c r="J297" s="301"/>
      <c r="L297" s="80">
        <v>6.4340999999999999</v>
      </c>
      <c r="M297" s="129">
        <f>H297-L297*'2018年四季度施工生产计划 （报局）美元'!H249</f>
        <v>0</v>
      </c>
      <c r="N297" s="129">
        <f>I297-L297*'2018年四季度施工生产计划 （报局）美元'!I249</f>
        <v>0</v>
      </c>
      <c r="O297" s="129">
        <f>E297-L297*'2018年四季度施工生产计划 （报局）美元'!E249</f>
        <v>0</v>
      </c>
    </row>
    <row r="298" spans="1:15" s="80" customFormat="1" ht="18.75" hidden="1" customHeight="1">
      <c r="A298" s="78"/>
      <c r="B298" s="79"/>
      <c r="C298" s="79"/>
      <c r="D298" s="78"/>
      <c r="E298" s="182"/>
      <c r="F298" s="203"/>
      <c r="G298" s="171"/>
      <c r="H298" s="204"/>
      <c r="I298" s="204"/>
      <c r="J298" s="14"/>
      <c r="L298" s="80">
        <v>6.4340999999999999</v>
      </c>
      <c r="M298" s="129">
        <f>H298-L298*'2018年四季度施工生产计划 （报局）美元'!H250</f>
        <v>0</v>
      </c>
      <c r="N298" s="129">
        <f>I298-L298*'2018年四季度施工生产计划 （报局）美元'!I250</f>
        <v>0</v>
      </c>
      <c r="O298" s="129">
        <f>E298-L298*'2018年四季度施工生产计划 （报局）美元'!E250</f>
        <v>0</v>
      </c>
    </row>
    <row r="299" spans="1:15" s="80" customFormat="1" ht="18.75" hidden="1" customHeight="1">
      <c r="A299" s="78"/>
      <c r="B299" s="79"/>
      <c r="C299" s="79"/>
      <c r="D299" s="78"/>
      <c r="E299" s="182"/>
      <c r="F299" s="203"/>
      <c r="G299" s="171"/>
      <c r="H299" s="204"/>
      <c r="I299" s="204"/>
      <c r="J299" s="14"/>
      <c r="L299" s="80">
        <v>6.4340999999999999</v>
      </c>
      <c r="M299" s="129">
        <f>H299-L299*'2018年四季度施工生产计划 （报局）美元'!H251</f>
        <v>0</v>
      </c>
      <c r="N299" s="129">
        <f>I299-L299*'2018年四季度施工生产计划 （报局）美元'!I251</f>
        <v>0</v>
      </c>
      <c r="O299" s="129">
        <f>E299-L299*'2018年四季度施工生产计划 （报局）美元'!E251</f>
        <v>0</v>
      </c>
    </row>
    <row r="300" spans="1:15" s="57" customFormat="1" ht="27.2" customHeight="1">
      <c r="A300" s="78"/>
      <c r="B300" s="79"/>
      <c r="C300" s="79"/>
      <c r="D300" s="78"/>
      <c r="E300" s="182"/>
      <c r="F300" s="203"/>
      <c r="G300" s="171"/>
      <c r="H300" s="204"/>
      <c r="I300" s="204"/>
      <c r="J300" s="14"/>
      <c r="L300" s="80">
        <v>6.4340999999999999</v>
      </c>
      <c r="M300" s="129">
        <f>H300-L300*'2018年四季度施工生产计划 （报局）美元'!H252</f>
        <v>0</v>
      </c>
      <c r="N300" s="129">
        <f>I300-L300*'2018年四季度施工生产计划 （报局）美元'!I252</f>
        <v>0</v>
      </c>
      <c r="O300" s="129">
        <f>E300-L300*'2018年四季度施工生产计划 （报局）美元'!E252</f>
        <v>0</v>
      </c>
    </row>
    <row r="301" spans="1:15" s="17" customFormat="1" ht="27.2" customHeight="1">
      <c r="A301" s="69" t="s">
        <v>242</v>
      </c>
      <c r="B301" s="77" t="s">
        <v>243</v>
      </c>
      <c r="C301" s="77"/>
      <c r="D301" s="69"/>
      <c r="E301" s="71" t="s">
        <v>244</v>
      </c>
      <c r="F301" s="126"/>
      <c r="G301" s="72"/>
      <c r="H301" s="197" t="s">
        <v>244</v>
      </c>
      <c r="I301" s="197"/>
      <c r="J301" s="70"/>
      <c r="L301" s="80">
        <v>6.4340999999999999</v>
      </c>
      <c r="M301" s="129" t="e">
        <f>H301-L301*'2018年四季度施工生产计划 （报局）美元'!H253</f>
        <v>#VALUE!</v>
      </c>
      <c r="N301" s="129">
        <f>I301-L301*'2018年四季度施工生产计划 （报局）美元'!I253</f>
        <v>0</v>
      </c>
      <c r="O301" s="129" t="e">
        <f>E301-L301*'2018年四季度施工生产计划 （报局）美元'!E253</f>
        <v>#VALUE!</v>
      </c>
    </row>
    <row r="302" spans="1:15" s="17" customFormat="1" ht="27.2" hidden="1" customHeight="1">
      <c r="A302" s="66">
        <v>1</v>
      </c>
      <c r="B302" s="114" t="s">
        <v>245</v>
      </c>
      <c r="C302" s="114"/>
      <c r="D302" s="66"/>
      <c r="E302" s="67" t="s">
        <v>244</v>
      </c>
      <c r="F302" s="127"/>
      <c r="G302" s="68"/>
      <c r="H302" s="199" t="s">
        <v>244</v>
      </c>
      <c r="I302" s="199"/>
      <c r="J302" s="302"/>
      <c r="L302" s="80">
        <v>6.4340999999999999</v>
      </c>
      <c r="M302" s="129" t="e">
        <f>H302-L302*'2018年四季度施工生产计划 （报局）美元'!H254</f>
        <v>#VALUE!</v>
      </c>
      <c r="N302" s="129">
        <f>I302-L302*'2018年四季度施工生产计划 （报局）美元'!I254</f>
        <v>0</v>
      </c>
      <c r="O302" s="129" t="e">
        <f>E302-L302*'2018年四季度施工生产计划 （报局）美元'!E254</f>
        <v>#VALUE!</v>
      </c>
    </row>
    <row r="303" spans="1:15" s="80" customFormat="1" ht="18.75" hidden="1" customHeight="1">
      <c r="A303" s="24">
        <v>1.1000000000000001</v>
      </c>
      <c r="B303" s="115" t="s">
        <v>246</v>
      </c>
      <c r="C303" s="115"/>
      <c r="D303" s="24"/>
      <c r="E303" s="181"/>
      <c r="F303" s="200"/>
      <c r="G303" s="201"/>
      <c r="H303" s="202"/>
      <c r="I303" s="202"/>
      <c r="J303" s="301"/>
      <c r="L303" s="80">
        <v>6.4340999999999999</v>
      </c>
      <c r="M303" s="129">
        <f>H303-L303*'2018年四季度施工生产计划 （报局）美元'!H255</f>
        <v>0</v>
      </c>
      <c r="N303" s="129">
        <f>I303-L303*'2018年四季度施工生产计划 （报局）美元'!I255</f>
        <v>0</v>
      </c>
      <c r="O303" s="129">
        <f>E303-L303*'2018年四季度施工生产计划 （报局）美元'!E255</f>
        <v>0</v>
      </c>
    </row>
    <row r="304" spans="1:15" s="80" customFormat="1" ht="18.75" hidden="1" customHeight="1">
      <c r="A304" s="78"/>
      <c r="B304" s="79"/>
      <c r="C304" s="79"/>
      <c r="D304" s="78"/>
      <c r="E304" s="182"/>
      <c r="F304" s="203"/>
      <c r="G304" s="171"/>
      <c r="H304" s="204"/>
      <c r="I304" s="204"/>
      <c r="J304" s="14"/>
      <c r="L304" s="80">
        <v>6.4340999999999999</v>
      </c>
      <c r="M304" s="129">
        <f>H304-L304*'2018年四季度施工生产计划 （报局）美元'!H256</f>
        <v>0</v>
      </c>
      <c r="N304" s="129">
        <f>I304-L304*'2018年四季度施工生产计划 （报局）美元'!I256</f>
        <v>0</v>
      </c>
      <c r="O304" s="129">
        <f>E304-L304*'2018年四季度施工生产计划 （报局）美元'!E256</f>
        <v>0</v>
      </c>
    </row>
    <row r="305" spans="1:15" s="80" customFormat="1" ht="18.75" hidden="1" customHeight="1">
      <c r="A305" s="78"/>
      <c r="B305" s="79"/>
      <c r="C305" s="79"/>
      <c r="D305" s="78"/>
      <c r="E305" s="182"/>
      <c r="F305" s="203"/>
      <c r="G305" s="171"/>
      <c r="H305" s="204"/>
      <c r="I305" s="204"/>
      <c r="J305" s="14"/>
      <c r="L305" s="80">
        <v>6.4340999999999999</v>
      </c>
      <c r="M305" s="129">
        <f>H305-L305*'2018年四季度施工生产计划 （报局）美元'!H257</f>
        <v>0</v>
      </c>
      <c r="N305" s="129">
        <f>I305-L305*'2018年四季度施工生产计划 （报局）美元'!I257</f>
        <v>0</v>
      </c>
      <c r="O305" s="129">
        <f>E305-L305*'2018年四季度施工生产计划 （报局）美元'!E257</f>
        <v>0</v>
      </c>
    </row>
    <row r="306" spans="1:15" s="17" customFormat="1" ht="27.2" hidden="1" customHeight="1">
      <c r="A306" s="78"/>
      <c r="B306" s="79"/>
      <c r="C306" s="79"/>
      <c r="D306" s="78"/>
      <c r="E306" s="182"/>
      <c r="F306" s="203"/>
      <c r="G306" s="171"/>
      <c r="H306" s="204"/>
      <c r="I306" s="204"/>
      <c r="J306" s="14"/>
      <c r="L306" s="80">
        <v>6.4340999999999999</v>
      </c>
      <c r="M306" s="129">
        <f>H306-L306*'2018年四季度施工生产计划 （报局）美元'!H258</f>
        <v>0</v>
      </c>
      <c r="N306" s="129">
        <f>I306-L306*'2018年四季度施工生产计划 （报局）美元'!I258</f>
        <v>0</v>
      </c>
      <c r="O306" s="129">
        <f>E306-L306*'2018年四季度施工生产计划 （报局）美元'!E258</f>
        <v>0</v>
      </c>
    </row>
    <row r="307" spans="1:15" s="80" customFormat="1" ht="18.75" hidden="1" customHeight="1">
      <c r="A307" s="24">
        <v>1.2</v>
      </c>
      <c r="B307" s="115" t="s">
        <v>247</v>
      </c>
      <c r="C307" s="115"/>
      <c r="D307" s="24"/>
      <c r="E307" s="181"/>
      <c r="F307" s="200"/>
      <c r="G307" s="201"/>
      <c r="H307" s="202"/>
      <c r="I307" s="202"/>
      <c r="J307" s="301"/>
      <c r="L307" s="80">
        <v>6.4340999999999999</v>
      </c>
      <c r="M307" s="129">
        <f>H307-L307*'2018年四季度施工生产计划 （报局）美元'!H259</f>
        <v>0</v>
      </c>
      <c r="N307" s="129">
        <f>I307-L307*'2018年四季度施工生产计划 （报局）美元'!I259</f>
        <v>0</v>
      </c>
      <c r="O307" s="129">
        <f>E307-L307*'2018年四季度施工生产计划 （报局）美元'!E259</f>
        <v>0</v>
      </c>
    </row>
    <row r="308" spans="1:15" s="80" customFormat="1" ht="18.75" hidden="1" customHeight="1">
      <c r="A308" s="78"/>
      <c r="B308" s="79"/>
      <c r="C308" s="79"/>
      <c r="D308" s="78"/>
      <c r="E308" s="182"/>
      <c r="F308" s="203"/>
      <c r="G308" s="171"/>
      <c r="H308" s="204"/>
      <c r="I308" s="204"/>
      <c r="J308" s="14"/>
      <c r="L308" s="80">
        <v>6.4340999999999999</v>
      </c>
      <c r="M308" s="129">
        <f>H308-L308*'2018年四季度施工生产计划 （报局）美元'!H260</f>
        <v>0</v>
      </c>
      <c r="N308" s="129">
        <f>I308-L308*'2018年四季度施工生产计划 （报局）美元'!I260</f>
        <v>0</v>
      </c>
      <c r="O308" s="129">
        <f>E308-L308*'2018年四季度施工生产计划 （报局）美元'!E260</f>
        <v>0</v>
      </c>
    </row>
    <row r="309" spans="1:15" s="80" customFormat="1" ht="18.75" hidden="1" customHeight="1">
      <c r="A309" s="78"/>
      <c r="B309" s="79"/>
      <c r="C309" s="79"/>
      <c r="D309" s="78"/>
      <c r="E309" s="182"/>
      <c r="F309" s="203"/>
      <c r="G309" s="171"/>
      <c r="H309" s="204"/>
      <c r="I309" s="204"/>
      <c r="J309" s="14"/>
      <c r="L309" s="80">
        <v>6.4340999999999999</v>
      </c>
      <c r="M309" s="129">
        <f>H309-L309*'2018年四季度施工生产计划 （报局）美元'!H261</f>
        <v>0</v>
      </c>
      <c r="N309" s="129">
        <f>I309-L309*'2018年四季度施工生产计划 （报局）美元'!I261</f>
        <v>0</v>
      </c>
      <c r="O309" s="129">
        <f>E309-L309*'2018年四季度施工生产计划 （报局）美元'!E261</f>
        <v>0</v>
      </c>
    </row>
    <row r="310" spans="1:15" s="17" customFormat="1" ht="27.2" customHeight="1">
      <c r="A310" s="78"/>
      <c r="B310" s="79"/>
      <c r="C310" s="79"/>
      <c r="D310" s="78"/>
      <c r="E310" s="182"/>
      <c r="F310" s="203"/>
      <c r="G310" s="171"/>
      <c r="H310" s="204"/>
      <c r="I310" s="204"/>
      <c r="J310" s="14"/>
      <c r="L310" s="80">
        <v>6.4340999999999999</v>
      </c>
      <c r="M310" s="129">
        <f>H310-L310*'2018年四季度施工生产计划 （报局）美元'!H262</f>
        <v>0</v>
      </c>
      <c r="N310" s="129">
        <f>I310-L310*'2018年四季度施工生产计划 （报局）美元'!I262</f>
        <v>0</v>
      </c>
      <c r="O310" s="129">
        <f>E310-L310*'2018年四季度施工生产计划 （报局）美元'!E262</f>
        <v>0</v>
      </c>
    </row>
    <row r="311" spans="1:15" s="17" customFormat="1" ht="27.2" hidden="1" customHeight="1">
      <c r="A311" s="66">
        <v>2</v>
      </c>
      <c r="B311" s="114" t="s">
        <v>248</v>
      </c>
      <c r="C311" s="114"/>
      <c r="D311" s="66"/>
      <c r="E311" s="67" t="s">
        <v>244</v>
      </c>
      <c r="F311" s="127"/>
      <c r="G311" s="68"/>
      <c r="H311" s="199" t="s">
        <v>244</v>
      </c>
      <c r="I311" s="199"/>
      <c r="J311" s="302"/>
      <c r="L311" s="80">
        <v>6.4340999999999999</v>
      </c>
      <c r="M311" s="129" t="e">
        <f>H311-L311*'2018年四季度施工生产计划 （报局）美元'!H263</f>
        <v>#VALUE!</v>
      </c>
      <c r="N311" s="129">
        <f>I311-L311*'2018年四季度施工生产计划 （报局）美元'!I263</f>
        <v>0</v>
      </c>
      <c r="O311" s="129" t="e">
        <f>E311-L311*'2018年四季度施工生产计划 （报局）美元'!E263</f>
        <v>#VALUE!</v>
      </c>
    </row>
    <row r="312" spans="1:15" s="80" customFormat="1" ht="18.75" hidden="1" customHeight="1">
      <c r="A312" s="24">
        <v>2.1</v>
      </c>
      <c r="B312" s="115" t="s">
        <v>249</v>
      </c>
      <c r="C312" s="115"/>
      <c r="D312" s="24"/>
      <c r="E312" s="181"/>
      <c r="F312" s="200"/>
      <c r="G312" s="201"/>
      <c r="H312" s="202"/>
      <c r="I312" s="202"/>
      <c r="J312" s="301"/>
      <c r="L312" s="80">
        <v>6.4340999999999999</v>
      </c>
      <c r="M312" s="129">
        <f>H312-L312*'2018年四季度施工生产计划 （报局）美元'!H264</f>
        <v>0</v>
      </c>
      <c r="N312" s="129">
        <f>I312-L312*'2018年四季度施工生产计划 （报局）美元'!I264</f>
        <v>0</v>
      </c>
      <c r="O312" s="129">
        <f>E312-L312*'2018年四季度施工生产计划 （报局）美元'!E264</f>
        <v>0</v>
      </c>
    </row>
    <row r="313" spans="1:15" s="80" customFormat="1" ht="18.75" hidden="1" customHeight="1">
      <c r="A313" s="78"/>
      <c r="B313" s="79"/>
      <c r="C313" s="79"/>
      <c r="D313" s="78"/>
      <c r="E313" s="182"/>
      <c r="F313" s="203"/>
      <c r="G313" s="171"/>
      <c r="H313" s="204"/>
      <c r="I313" s="204"/>
      <c r="J313" s="14"/>
      <c r="L313" s="80">
        <v>6.4340999999999999</v>
      </c>
      <c r="M313" s="129">
        <f>H313-L313*'2018年四季度施工生产计划 （报局）美元'!H265</f>
        <v>0</v>
      </c>
      <c r="N313" s="129">
        <f>I313-L313*'2018年四季度施工生产计划 （报局）美元'!I265</f>
        <v>0</v>
      </c>
      <c r="O313" s="129">
        <f>E313-L313*'2018年四季度施工生产计划 （报局）美元'!E265</f>
        <v>0</v>
      </c>
    </row>
    <row r="314" spans="1:15" s="80" customFormat="1" ht="18.75" hidden="1" customHeight="1">
      <c r="A314" s="78"/>
      <c r="B314" s="79"/>
      <c r="C314" s="79"/>
      <c r="D314" s="78"/>
      <c r="E314" s="182"/>
      <c r="F314" s="203"/>
      <c r="G314" s="171"/>
      <c r="H314" s="204"/>
      <c r="I314" s="204"/>
      <c r="J314" s="14"/>
      <c r="L314" s="80">
        <v>6.4340999999999999</v>
      </c>
      <c r="M314" s="129">
        <f>H314-L314*'2018年四季度施工生产计划 （报局）美元'!H266</f>
        <v>0</v>
      </c>
      <c r="N314" s="129">
        <f>I314-L314*'2018年四季度施工生产计划 （报局）美元'!I266</f>
        <v>0</v>
      </c>
      <c r="O314" s="129">
        <f>E314-L314*'2018年四季度施工生产计划 （报局）美元'!E266</f>
        <v>0</v>
      </c>
    </row>
    <row r="315" spans="1:15" s="17" customFormat="1" ht="27.2" hidden="1" customHeight="1">
      <c r="A315" s="78"/>
      <c r="B315" s="79"/>
      <c r="C315" s="79"/>
      <c r="D315" s="78"/>
      <c r="E315" s="182"/>
      <c r="F315" s="203"/>
      <c r="G315" s="171"/>
      <c r="H315" s="204"/>
      <c r="I315" s="204"/>
      <c r="J315" s="14"/>
      <c r="L315" s="80">
        <v>6.4340999999999999</v>
      </c>
      <c r="M315" s="129">
        <f>H315-L315*'2018年四季度施工生产计划 （报局）美元'!H267</f>
        <v>0</v>
      </c>
      <c r="N315" s="129">
        <f>I315-L315*'2018年四季度施工生产计划 （报局）美元'!I267</f>
        <v>0</v>
      </c>
      <c r="O315" s="129">
        <f>E315-L315*'2018年四季度施工生产计划 （报局）美元'!E267</f>
        <v>0</v>
      </c>
    </row>
    <row r="316" spans="1:15" s="80" customFormat="1" ht="18.75" hidden="1" customHeight="1">
      <c r="A316" s="24">
        <v>2.2000000000000002</v>
      </c>
      <c r="B316" s="115" t="s">
        <v>250</v>
      </c>
      <c r="C316" s="115"/>
      <c r="D316" s="24"/>
      <c r="E316" s="181"/>
      <c r="F316" s="200"/>
      <c r="G316" s="201"/>
      <c r="H316" s="202"/>
      <c r="I316" s="202"/>
      <c r="J316" s="301"/>
      <c r="L316" s="80">
        <v>6.4340999999999999</v>
      </c>
      <c r="M316" s="129">
        <f>H316-L316*'2018年四季度施工生产计划 （报局）美元'!H268</f>
        <v>0</v>
      </c>
      <c r="N316" s="129">
        <f>I316-L316*'2018年四季度施工生产计划 （报局）美元'!I268</f>
        <v>0</v>
      </c>
      <c r="O316" s="129">
        <f>E316-L316*'2018年四季度施工生产计划 （报局）美元'!E268</f>
        <v>0</v>
      </c>
    </row>
    <row r="317" spans="1:15" s="80" customFormat="1" ht="18.75" hidden="1" customHeight="1">
      <c r="A317" s="78"/>
      <c r="B317" s="79"/>
      <c r="C317" s="79"/>
      <c r="D317" s="78"/>
      <c r="E317" s="182"/>
      <c r="F317" s="203"/>
      <c r="G317" s="171"/>
      <c r="H317" s="204"/>
      <c r="I317" s="204"/>
      <c r="J317" s="14"/>
      <c r="L317" s="80">
        <v>6.4340999999999999</v>
      </c>
      <c r="M317" s="129">
        <f>H317-L317*'2018年四季度施工生产计划 （报局）美元'!H269</f>
        <v>0</v>
      </c>
      <c r="N317" s="129">
        <f>I317-L317*'2018年四季度施工生产计划 （报局）美元'!I269</f>
        <v>0</v>
      </c>
      <c r="O317" s="129">
        <f>E317-L317*'2018年四季度施工生产计划 （报局）美元'!E269</f>
        <v>0</v>
      </c>
    </row>
    <row r="318" spans="1:15" s="80" customFormat="1" ht="18.75" hidden="1" customHeight="1">
      <c r="A318" s="78"/>
      <c r="B318" s="79"/>
      <c r="C318" s="79"/>
      <c r="D318" s="78"/>
      <c r="E318" s="182"/>
      <c r="F318" s="203"/>
      <c r="G318" s="171"/>
      <c r="H318" s="204"/>
      <c r="I318" s="204"/>
      <c r="J318" s="14"/>
      <c r="L318" s="80">
        <v>6.4340999999999999</v>
      </c>
      <c r="M318" s="129">
        <f>H318-L318*'2018年四季度施工生产计划 （报局）美元'!H270</f>
        <v>0</v>
      </c>
      <c r="N318" s="129">
        <f>I318-L318*'2018年四季度施工生产计划 （报局）美元'!I270</f>
        <v>0</v>
      </c>
      <c r="O318" s="129">
        <f>E318-L318*'2018年四季度施工生产计划 （报局）美元'!E270</f>
        <v>0</v>
      </c>
    </row>
    <row r="319" spans="1:15" s="17" customFormat="1" ht="27.2" customHeight="1">
      <c r="A319" s="78"/>
      <c r="B319" s="79"/>
      <c r="C319" s="79"/>
      <c r="D319" s="78"/>
      <c r="E319" s="182"/>
      <c r="F319" s="203"/>
      <c r="G319" s="171"/>
      <c r="H319" s="204"/>
      <c r="I319" s="204"/>
      <c r="J319" s="14"/>
      <c r="L319" s="80">
        <v>6.4340999999999999</v>
      </c>
      <c r="M319" s="129">
        <f>H319-L319*'2018年四季度施工生产计划 （报局）美元'!H271</f>
        <v>0</v>
      </c>
      <c r="N319" s="129">
        <f>I319-L319*'2018年四季度施工生产计划 （报局）美元'!I271</f>
        <v>0</v>
      </c>
      <c r="O319" s="129">
        <f>E319-L319*'2018年四季度施工生产计划 （报局）美元'!E271</f>
        <v>0</v>
      </c>
    </row>
    <row r="320" spans="1:15" s="17" customFormat="1" ht="27.2" hidden="1" customHeight="1">
      <c r="A320" s="66">
        <v>3</v>
      </c>
      <c r="B320" s="114" t="s">
        <v>251</v>
      </c>
      <c r="C320" s="114"/>
      <c r="D320" s="66"/>
      <c r="E320" s="67" t="s">
        <v>244</v>
      </c>
      <c r="F320" s="127"/>
      <c r="G320" s="68"/>
      <c r="H320" s="199" t="s">
        <v>244</v>
      </c>
      <c r="I320" s="199"/>
      <c r="J320" s="302"/>
      <c r="L320" s="80">
        <v>6.4340999999999999</v>
      </c>
      <c r="M320" s="129" t="e">
        <f>H320-L320*'2018年四季度施工生产计划 （报局）美元'!H272</f>
        <v>#VALUE!</v>
      </c>
      <c r="N320" s="129">
        <f>I320-L320*'2018年四季度施工生产计划 （报局）美元'!I272</f>
        <v>0</v>
      </c>
      <c r="O320" s="129" t="e">
        <f>E320-L320*'2018年四季度施工生产计划 （报局）美元'!E272</f>
        <v>#VALUE!</v>
      </c>
    </row>
    <row r="321" spans="1:15" s="80" customFormat="1" ht="18.75" hidden="1" customHeight="1">
      <c r="A321" s="24">
        <v>3.1</v>
      </c>
      <c r="B321" s="115" t="s">
        <v>252</v>
      </c>
      <c r="C321" s="115"/>
      <c r="D321" s="24"/>
      <c r="E321" s="181"/>
      <c r="F321" s="200"/>
      <c r="G321" s="201"/>
      <c r="H321" s="202"/>
      <c r="I321" s="202"/>
      <c r="J321" s="301"/>
      <c r="L321" s="80">
        <v>6.4340999999999999</v>
      </c>
      <c r="M321" s="129">
        <f>H321-L321*'2018年四季度施工生产计划 （报局）美元'!H273</f>
        <v>0</v>
      </c>
      <c r="N321" s="129">
        <f>I321-L321*'2018年四季度施工生产计划 （报局）美元'!I273</f>
        <v>0</v>
      </c>
      <c r="O321" s="129">
        <f>E321-L321*'2018年四季度施工生产计划 （报局）美元'!E273</f>
        <v>0</v>
      </c>
    </row>
    <row r="322" spans="1:15" s="80" customFormat="1" ht="18.75" hidden="1" customHeight="1">
      <c r="A322" s="78"/>
      <c r="B322" s="79"/>
      <c r="C322" s="79"/>
      <c r="D322" s="78"/>
      <c r="E322" s="182"/>
      <c r="F322" s="203"/>
      <c r="G322" s="171"/>
      <c r="H322" s="204"/>
      <c r="I322" s="204"/>
      <c r="J322" s="14"/>
      <c r="L322" s="80">
        <v>6.4340999999999999</v>
      </c>
      <c r="M322" s="129">
        <f>H322-L322*'2018年四季度施工生产计划 （报局）美元'!H274</f>
        <v>0</v>
      </c>
      <c r="N322" s="129">
        <f>I322-L322*'2018年四季度施工生产计划 （报局）美元'!I274</f>
        <v>0</v>
      </c>
      <c r="O322" s="129">
        <f>E322-L322*'2018年四季度施工生产计划 （报局）美元'!E274</f>
        <v>0</v>
      </c>
    </row>
    <row r="323" spans="1:15" s="80" customFormat="1" ht="18.75" hidden="1" customHeight="1">
      <c r="A323" s="78"/>
      <c r="B323" s="79"/>
      <c r="C323" s="79"/>
      <c r="D323" s="78"/>
      <c r="E323" s="182"/>
      <c r="F323" s="203"/>
      <c r="G323" s="171"/>
      <c r="H323" s="204"/>
      <c r="I323" s="204"/>
      <c r="J323" s="14"/>
      <c r="L323" s="80">
        <v>6.4340999999999999</v>
      </c>
      <c r="M323" s="129">
        <f>H323-L323*'2018年四季度施工生产计划 （报局）美元'!H275</f>
        <v>0</v>
      </c>
      <c r="N323" s="129">
        <f>I323-L323*'2018年四季度施工生产计划 （报局）美元'!I275</f>
        <v>0</v>
      </c>
      <c r="O323" s="129">
        <f>E323-L323*'2018年四季度施工生产计划 （报局）美元'!E275</f>
        <v>0</v>
      </c>
    </row>
    <row r="324" spans="1:15" s="17" customFormat="1" ht="27.2" hidden="1" customHeight="1">
      <c r="A324" s="78"/>
      <c r="B324" s="79"/>
      <c r="C324" s="79"/>
      <c r="D324" s="78"/>
      <c r="E324" s="182"/>
      <c r="F324" s="203"/>
      <c r="G324" s="171"/>
      <c r="H324" s="204"/>
      <c r="I324" s="204"/>
      <c r="J324" s="14"/>
      <c r="L324" s="80">
        <v>6.4340999999999999</v>
      </c>
      <c r="M324" s="129">
        <f>H324-L324*'2018年四季度施工生产计划 （报局）美元'!H276</f>
        <v>0</v>
      </c>
      <c r="N324" s="129">
        <f>I324-L324*'2018年四季度施工生产计划 （报局）美元'!I276</f>
        <v>0</v>
      </c>
      <c r="O324" s="129">
        <f>E324-L324*'2018年四季度施工生产计划 （报局）美元'!E276</f>
        <v>0</v>
      </c>
    </row>
    <row r="325" spans="1:15" s="80" customFormat="1" ht="18.75" hidden="1" customHeight="1">
      <c r="A325" s="24">
        <v>3.2</v>
      </c>
      <c r="B325" s="115" t="s">
        <v>253</v>
      </c>
      <c r="C325" s="115"/>
      <c r="D325" s="24"/>
      <c r="E325" s="181"/>
      <c r="F325" s="200"/>
      <c r="G325" s="201"/>
      <c r="H325" s="202"/>
      <c r="I325" s="202"/>
      <c r="J325" s="301"/>
      <c r="L325" s="80">
        <v>6.4340999999999999</v>
      </c>
      <c r="M325" s="129">
        <f>H325-L325*'2018年四季度施工生产计划 （报局）美元'!H277</f>
        <v>0</v>
      </c>
      <c r="N325" s="129">
        <f>I325-L325*'2018年四季度施工生产计划 （报局）美元'!I277</f>
        <v>0</v>
      </c>
      <c r="O325" s="129">
        <f>E325-L325*'2018年四季度施工生产计划 （报局）美元'!E277</f>
        <v>0</v>
      </c>
    </row>
    <row r="326" spans="1:15" s="80" customFormat="1" ht="18.75" hidden="1" customHeight="1">
      <c r="A326" s="78"/>
      <c r="B326" s="79"/>
      <c r="C326" s="79"/>
      <c r="D326" s="78"/>
      <c r="E326" s="182"/>
      <c r="F326" s="203"/>
      <c r="G326" s="171"/>
      <c r="H326" s="204"/>
      <c r="I326" s="204"/>
      <c r="J326" s="14"/>
      <c r="L326" s="80">
        <v>6.4340999999999999</v>
      </c>
      <c r="M326" s="129">
        <f>H326-L326*'2018年四季度施工生产计划 （报局）美元'!H278</f>
        <v>0</v>
      </c>
      <c r="N326" s="129">
        <f>I326-L326*'2018年四季度施工生产计划 （报局）美元'!I278</f>
        <v>0</v>
      </c>
      <c r="O326" s="129">
        <f>E326-L326*'2018年四季度施工生产计划 （报局）美元'!E278</f>
        <v>0</v>
      </c>
    </row>
    <row r="327" spans="1:15" s="80" customFormat="1" ht="18.75" hidden="1" customHeight="1">
      <c r="A327" s="78"/>
      <c r="B327" s="79"/>
      <c r="C327" s="79"/>
      <c r="D327" s="78"/>
      <c r="E327" s="182"/>
      <c r="F327" s="203"/>
      <c r="G327" s="171"/>
      <c r="H327" s="204"/>
      <c r="I327" s="204"/>
      <c r="J327" s="14"/>
      <c r="L327" s="80">
        <v>6.4340999999999999</v>
      </c>
      <c r="M327" s="129">
        <f>H327-L327*'2018年四季度施工生产计划 （报局）美元'!H279</f>
        <v>0</v>
      </c>
      <c r="N327" s="129">
        <f>I327-L327*'2018年四季度施工生产计划 （报局）美元'!I279</f>
        <v>0</v>
      </c>
      <c r="O327" s="129">
        <f>E327-L327*'2018年四季度施工生产计划 （报局）美元'!E279</f>
        <v>0</v>
      </c>
    </row>
    <row r="328" spans="1:15" s="17" customFormat="1" ht="27.2" customHeight="1">
      <c r="A328" s="78"/>
      <c r="B328" s="79"/>
      <c r="C328" s="79"/>
      <c r="D328" s="78"/>
      <c r="E328" s="182"/>
      <c r="F328" s="203"/>
      <c r="G328" s="171"/>
      <c r="H328" s="204"/>
      <c r="I328" s="204"/>
      <c r="J328" s="14"/>
      <c r="L328" s="80">
        <v>6.4340999999999999</v>
      </c>
      <c r="M328" s="129">
        <f>H328-L328*'2018年四季度施工生产计划 （报局）美元'!H280</f>
        <v>0</v>
      </c>
      <c r="N328" s="129">
        <f>I328-L328*'2018年四季度施工生产计划 （报局）美元'!I280</f>
        <v>0</v>
      </c>
      <c r="O328" s="129">
        <f>E328-L328*'2018年四季度施工生产计划 （报局）美元'!E280</f>
        <v>0</v>
      </c>
    </row>
    <row r="329" spans="1:15" s="17" customFormat="1" ht="27.2" hidden="1" customHeight="1">
      <c r="A329" s="66">
        <v>4</v>
      </c>
      <c r="B329" s="114" t="s">
        <v>254</v>
      </c>
      <c r="C329" s="114"/>
      <c r="D329" s="66"/>
      <c r="E329" s="67" t="s">
        <v>244</v>
      </c>
      <c r="F329" s="127"/>
      <c r="G329" s="68"/>
      <c r="H329" s="199" t="s">
        <v>244</v>
      </c>
      <c r="I329" s="199"/>
      <c r="J329" s="302"/>
      <c r="L329" s="80">
        <v>6.4340999999999999</v>
      </c>
      <c r="M329" s="129" t="e">
        <f>H329-L329*'2018年四季度施工生产计划 （报局）美元'!H281</f>
        <v>#VALUE!</v>
      </c>
      <c r="N329" s="129">
        <f>I329-L329*'2018年四季度施工生产计划 （报局）美元'!I281</f>
        <v>0</v>
      </c>
      <c r="O329" s="129" t="e">
        <f>E329-L329*'2018年四季度施工生产计划 （报局）美元'!E281</f>
        <v>#VALUE!</v>
      </c>
    </row>
    <row r="330" spans="1:15" s="80" customFormat="1" ht="18.75" hidden="1" customHeight="1">
      <c r="A330" s="24">
        <v>4.0999999999999996</v>
      </c>
      <c r="B330" s="115" t="s">
        <v>255</v>
      </c>
      <c r="C330" s="115"/>
      <c r="D330" s="24"/>
      <c r="E330" s="181"/>
      <c r="F330" s="200"/>
      <c r="G330" s="201"/>
      <c r="H330" s="202"/>
      <c r="I330" s="202"/>
      <c r="J330" s="301"/>
      <c r="L330" s="80">
        <v>6.4340999999999999</v>
      </c>
      <c r="M330" s="129">
        <f>H330-L330*'2018年四季度施工生产计划 （报局）美元'!H282</f>
        <v>0</v>
      </c>
      <c r="N330" s="129">
        <f>I330-L330*'2018年四季度施工生产计划 （报局）美元'!I282</f>
        <v>0</v>
      </c>
      <c r="O330" s="129">
        <f>E330-L330*'2018年四季度施工生产计划 （报局）美元'!E282</f>
        <v>0</v>
      </c>
    </row>
    <row r="331" spans="1:15" s="80" customFormat="1" ht="18.75" hidden="1" customHeight="1">
      <c r="A331" s="78"/>
      <c r="B331" s="79"/>
      <c r="C331" s="79"/>
      <c r="D331" s="78"/>
      <c r="E331" s="182"/>
      <c r="F331" s="203"/>
      <c r="G331" s="171"/>
      <c r="H331" s="204"/>
      <c r="I331" s="204"/>
      <c r="J331" s="14"/>
      <c r="L331" s="80">
        <v>6.4340999999999999</v>
      </c>
      <c r="M331" s="129">
        <f>H331-L331*'2018年四季度施工生产计划 （报局）美元'!H283</f>
        <v>0</v>
      </c>
      <c r="N331" s="129">
        <f>I331-L331*'2018年四季度施工生产计划 （报局）美元'!I283</f>
        <v>0</v>
      </c>
      <c r="O331" s="129">
        <f>E331-L331*'2018年四季度施工生产计划 （报局）美元'!E283</f>
        <v>0</v>
      </c>
    </row>
    <row r="332" spans="1:15" s="80" customFormat="1" ht="18.75" hidden="1" customHeight="1">
      <c r="A332" s="78"/>
      <c r="B332" s="79"/>
      <c r="C332" s="79"/>
      <c r="D332" s="78"/>
      <c r="E332" s="182"/>
      <c r="F332" s="203"/>
      <c r="G332" s="171"/>
      <c r="H332" s="204"/>
      <c r="I332" s="204"/>
      <c r="J332" s="14"/>
      <c r="L332" s="80">
        <v>6.4340999999999999</v>
      </c>
      <c r="M332" s="129">
        <f>H332-L332*'2018年四季度施工生产计划 （报局）美元'!H284</f>
        <v>0</v>
      </c>
      <c r="N332" s="129">
        <f>I332-L332*'2018年四季度施工生产计划 （报局）美元'!I284</f>
        <v>0</v>
      </c>
      <c r="O332" s="129">
        <f>E332-L332*'2018年四季度施工生产计划 （报局）美元'!E284</f>
        <v>0</v>
      </c>
    </row>
    <row r="333" spans="1:15" s="17" customFormat="1" ht="27.2" hidden="1" customHeight="1">
      <c r="A333" s="78"/>
      <c r="B333" s="79"/>
      <c r="C333" s="79"/>
      <c r="D333" s="78"/>
      <c r="E333" s="182"/>
      <c r="F333" s="203"/>
      <c r="G333" s="171"/>
      <c r="H333" s="204"/>
      <c r="I333" s="204"/>
      <c r="J333" s="14"/>
      <c r="L333" s="80">
        <v>6.4340999999999999</v>
      </c>
      <c r="M333" s="129">
        <f>H333-L333*'2018年四季度施工生产计划 （报局）美元'!H285</f>
        <v>0</v>
      </c>
      <c r="N333" s="129">
        <f>I333-L333*'2018年四季度施工生产计划 （报局）美元'!I285</f>
        <v>0</v>
      </c>
      <c r="O333" s="129">
        <f>E333-L333*'2018年四季度施工生产计划 （报局）美元'!E285</f>
        <v>0</v>
      </c>
    </row>
    <row r="334" spans="1:15" s="80" customFormat="1" ht="18.75" hidden="1" customHeight="1">
      <c r="A334" s="24">
        <v>4.2</v>
      </c>
      <c r="B334" s="115" t="s">
        <v>256</v>
      </c>
      <c r="C334" s="115"/>
      <c r="D334" s="24"/>
      <c r="E334" s="181"/>
      <c r="F334" s="200"/>
      <c r="G334" s="201"/>
      <c r="H334" s="202"/>
      <c r="I334" s="202"/>
      <c r="J334" s="301"/>
      <c r="L334" s="80">
        <v>6.4340999999999999</v>
      </c>
      <c r="M334" s="129">
        <f>H334-L334*'2018年四季度施工生产计划 （报局）美元'!H286</f>
        <v>0</v>
      </c>
      <c r="N334" s="129">
        <f>I334-L334*'2018年四季度施工生产计划 （报局）美元'!I286</f>
        <v>0</v>
      </c>
      <c r="O334" s="129">
        <f>E334-L334*'2018年四季度施工生产计划 （报局）美元'!E286</f>
        <v>0</v>
      </c>
    </row>
    <row r="335" spans="1:15" s="80" customFormat="1" ht="18.75" hidden="1" customHeight="1">
      <c r="A335" s="78"/>
      <c r="B335" s="79"/>
      <c r="C335" s="79"/>
      <c r="D335" s="78"/>
      <c r="E335" s="182"/>
      <c r="F335" s="203"/>
      <c r="G335" s="171"/>
      <c r="H335" s="204"/>
      <c r="I335" s="204"/>
      <c r="J335" s="14"/>
      <c r="L335" s="80">
        <v>6.4340999999999999</v>
      </c>
      <c r="M335" s="129">
        <f>H335-L335*'2018年四季度施工生产计划 （报局）美元'!H287</f>
        <v>0</v>
      </c>
      <c r="N335" s="129">
        <f>I335-L335*'2018年四季度施工生产计划 （报局）美元'!I287</f>
        <v>0</v>
      </c>
      <c r="O335" s="129">
        <f>E335-L335*'2018年四季度施工生产计划 （报局）美元'!E287</f>
        <v>0</v>
      </c>
    </row>
    <row r="336" spans="1:15" s="80" customFormat="1" ht="18.75" hidden="1" customHeight="1">
      <c r="A336" s="78"/>
      <c r="B336" s="79"/>
      <c r="C336" s="79"/>
      <c r="D336" s="78"/>
      <c r="E336" s="182"/>
      <c r="F336" s="203"/>
      <c r="G336" s="171"/>
      <c r="H336" s="204"/>
      <c r="I336" s="204"/>
      <c r="J336" s="14"/>
      <c r="L336" s="80">
        <v>6.4340999999999999</v>
      </c>
      <c r="M336" s="129">
        <f>H336-L336*'2018年四季度施工生产计划 （报局）美元'!H288</f>
        <v>0</v>
      </c>
      <c r="N336" s="129">
        <f>I336-L336*'2018年四季度施工生产计划 （报局）美元'!I288</f>
        <v>0</v>
      </c>
      <c r="O336" s="129">
        <f>E336-L336*'2018年四季度施工生产计划 （报局）美元'!E288</f>
        <v>0</v>
      </c>
    </row>
    <row r="337" spans="1:15" s="17" customFormat="1" ht="27.2" customHeight="1">
      <c r="A337" s="78"/>
      <c r="B337" s="79"/>
      <c r="C337" s="79"/>
      <c r="D337" s="78"/>
      <c r="E337" s="182"/>
      <c r="F337" s="203"/>
      <c r="G337" s="171"/>
      <c r="H337" s="204"/>
      <c r="I337" s="204"/>
      <c r="J337" s="14"/>
      <c r="L337" s="80">
        <v>6.4340999999999999</v>
      </c>
      <c r="M337" s="129">
        <f>H337-L337*'2018年四季度施工生产计划 （报局）美元'!H289</f>
        <v>0</v>
      </c>
      <c r="N337" s="129">
        <f>I337-L337*'2018年四季度施工生产计划 （报局）美元'!I289</f>
        <v>0</v>
      </c>
      <c r="O337" s="129">
        <f>E337-L337*'2018年四季度施工生产计划 （报局）美元'!E289</f>
        <v>0</v>
      </c>
    </row>
    <row r="338" spans="1:15" s="17" customFormat="1" ht="27.2" hidden="1" customHeight="1">
      <c r="A338" s="66">
        <v>5</v>
      </c>
      <c r="B338" s="114" t="s">
        <v>257</v>
      </c>
      <c r="C338" s="114"/>
      <c r="D338" s="66"/>
      <c r="E338" s="67" t="s">
        <v>244</v>
      </c>
      <c r="F338" s="127"/>
      <c r="G338" s="68"/>
      <c r="H338" s="199" t="s">
        <v>244</v>
      </c>
      <c r="I338" s="199"/>
      <c r="J338" s="302"/>
      <c r="L338" s="80">
        <v>6.4340999999999999</v>
      </c>
      <c r="M338" s="129" t="e">
        <f>H338-L338*'2018年四季度施工生产计划 （报局）美元'!H290</f>
        <v>#VALUE!</v>
      </c>
      <c r="N338" s="129">
        <f>I338-L338*'2018年四季度施工生产计划 （报局）美元'!I290</f>
        <v>0</v>
      </c>
      <c r="O338" s="129" t="e">
        <f>E338-L338*'2018年四季度施工生产计划 （报局）美元'!E290</f>
        <v>#VALUE!</v>
      </c>
    </row>
    <row r="339" spans="1:15" s="80" customFormat="1" ht="18.75" hidden="1" customHeight="1">
      <c r="A339" s="24">
        <v>5.0999999999999996</v>
      </c>
      <c r="B339" s="115" t="s">
        <v>258</v>
      </c>
      <c r="C339" s="115"/>
      <c r="D339" s="24"/>
      <c r="E339" s="181"/>
      <c r="F339" s="200"/>
      <c r="G339" s="201"/>
      <c r="H339" s="202"/>
      <c r="I339" s="202"/>
      <c r="J339" s="301"/>
      <c r="L339" s="80">
        <v>6.4340999999999999</v>
      </c>
      <c r="M339" s="129">
        <f>H339-L339*'2018年四季度施工生产计划 （报局）美元'!H291</f>
        <v>0</v>
      </c>
      <c r="N339" s="129">
        <f>I339-L339*'2018年四季度施工生产计划 （报局）美元'!I291</f>
        <v>0</v>
      </c>
      <c r="O339" s="129">
        <f>E339-L339*'2018年四季度施工生产计划 （报局）美元'!E291</f>
        <v>0</v>
      </c>
    </row>
    <row r="340" spans="1:15" s="80" customFormat="1" ht="18.75" hidden="1" customHeight="1">
      <c r="A340" s="78"/>
      <c r="B340" s="79"/>
      <c r="C340" s="79"/>
      <c r="D340" s="78"/>
      <c r="E340" s="182"/>
      <c r="F340" s="203"/>
      <c r="G340" s="171"/>
      <c r="H340" s="204"/>
      <c r="I340" s="204"/>
      <c r="J340" s="14"/>
      <c r="L340" s="80">
        <v>6.4340999999999999</v>
      </c>
      <c r="M340" s="129">
        <f>H340-L340*'2018年四季度施工生产计划 （报局）美元'!H292</f>
        <v>0</v>
      </c>
      <c r="N340" s="129">
        <f>I340-L340*'2018年四季度施工生产计划 （报局）美元'!I292</f>
        <v>0</v>
      </c>
      <c r="O340" s="129">
        <f>E340-L340*'2018年四季度施工生产计划 （报局）美元'!E292</f>
        <v>0</v>
      </c>
    </row>
    <row r="341" spans="1:15" s="80" customFormat="1" ht="18.75" hidden="1" customHeight="1">
      <c r="A341" s="78"/>
      <c r="B341" s="79"/>
      <c r="C341" s="79"/>
      <c r="D341" s="78"/>
      <c r="E341" s="182"/>
      <c r="F341" s="203"/>
      <c r="G341" s="171"/>
      <c r="H341" s="204"/>
      <c r="I341" s="204"/>
      <c r="J341" s="14"/>
      <c r="L341" s="80">
        <v>6.4340999999999999</v>
      </c>
      <c r="M341" s="129">
        <f>H341-L341*'2018年四季度施工生产计划 （报局）美元'!H293</f>
        <v>0</v>
      </c>
      <c r="N341" s="129">
        <f>I341-L341*'2018年四季度施工生产计划 （报局）美元'!I293</f>
        <v>0</v>
      </c>
      <c r="O341" s="129">
        <f>E341-L341*'2018年四季度施工生产计划 （报局）美元'!E293</f>
        <v>0</v>
      </c>
    </row>
    <row r="342" spans="1:15" s="17" customFormat="1" ht="24.75" hidden="1" customHeight="1">
      <c r="A342" s="78"/>
      <c r="B342" s="79"/>
      <c r="C342" s="79"/>
      <c r="D342" s="78"/>
      <c r="E342" s="182"/>
      <c r="F342" s="203"/>
      <c r="G342" s="171"/>
      <c r="H342" s="204"/>
      <c r="I342" s="204"/>
      <c r="J342" s="14"/>
      <c r="L342" s="80">
        <v>6.4340999999999999</v>
      </c>
      <c r="M342" s="129">
        <f>H342-L342*'2018年四季度施工生产计划 （报局）美元'!H294</f>
        <v>0</v>
      </c>
      <c r="N342" s="129">
        <f>I342-L342*'2018年四季度施工生产计划 （报局）美元'!I294</f>
        <v>0</v>
      </c>
      <c r="O342" s="129">
        <f>E342-L342*'2018年四季度施工生产计划 （报局）美元'!E294</f>
        <v>0</v>
      </c>
    </row>
    <row r="343" spans="1:15" s="80" customFormat="1" ht="18.75" hidden="1" customHeight="1">
      <c r="A343" s="24">
        <v>5.2</v>
      </c>
      <c r="B343" s="115" t="s">
        <v>241</v>
      </c>
      <c r="C343" s="115"/>
      <c r="D343" s="24"/>
      <c r="E343" s="181"/>
      <c r="F343" s="200"/>
      <c r="G343" s="201"/>
      <c r="H343" s="202"/>
      <c r="I343" s="202"/>
      <c r="J343" s="301"/>
      <c r="L343" s="80">
        <v>6.4340999999999999</v>
      </c>
      <c r="M343" s="129">
        <f>H343-L343*'2018年四季度施工生产计划 （报局）美元'!H295</f>
        <v>0</v>
      </c>
      <c r="N343" s="129">
        <f>I343-L343*'2018年四季度施工生产计划 （报局）美元'!I295</f>
        <v>0</v>
      </c>
      <c r="O343" s="129">
        <f>E343-L343*'2018年四季度施工生产计划 （报局）美元'!E295</f>
        <v>0</v>
      </c>
    </row>
    <row r="344" spans="1:15" s="80" customFormat="1" ht="18.75" hidden="1" customHeight="1">
      <c r="A344" s="78"/>
      <c r="B344" s="79"/>
      <c r="C344" s="79"/>
      <c r="D344" s="78"/>
      <c r="E344" s="182"/>
      <c r="F344" s="203"/>
      <c r="G344" s="171"/>
      <c r="H344" s="204"/>
      <c r="I344" s="204"/>
      <c r="J344" s="14"/>
      <c r="L344" s="80">
        <v>6.4340999999999999</v>
      </c>
      <c r="M344" s="129">
        <f>H344-L344*'2018年四季度施工生产计划 （报局）美元'!H296</f>
        <v>0</v>
      </c>
      <c r="N344" s="129">
        <f>I344-L344*'2018年四季度施工生产计划 （报局）美元'!I296</f>
        <v>0</v>
      </c>
      <c r="O344" s="129">
        <f>E344-L344*'2018年四季度施工生产计划 （报局）美元'!E296</f>
        <v>0</v>
      </c>
    </row>
    <row r="345" spans="1:15" s="80" customFormat="1" ht="18.75" hidden="1" customHeight="1">
      <c r="A345" s="78"/>
      <c r="B345" s="79"/>
      <c r="C345" s="79"/>
      <c r="D345" s="78"/>
      <c r="E345" s="182"/>
      <c r="F345" s="203"/>
      <c r="G345" s="171"/>
      <c r="H345" s="204"/>
      <c r="I345" s="204"/>
      <c r="J345" s="14"/>
      <c r="L345" s="80">
        <v>6.4340999999999999</v>
      </c>
      <c r="M345" s="129">
        <f>H345-L345*'2018年四季度施工生产计划 （报局）美元'!H297</f>
        <v>0</v>
      </c>
      <c r="N345" s="129">
        <f>I345-L345*'2018年四季度施工生产计划 （报局）美元'!I297</f>
        <v>0</v>
      </c>
      <c r="O345" s="129">
        <f>E345-L345*'2018年四季度施工生产计划 （报局）美元'!E297</f>
        <v>0</v>
      </c>
    </row>
    <row r="346" spans="1:15" s="18" customFormat="1" ht="20.45" hidden="1" customHeight="1">
      <c r="A346" s="78"/>
      <c r="B346" s="79"/>
      <c r="C346" s="79"/>
      <c r="D346" s="78"/>
      <c r="E346" s="182"/>
      <c r="F346" s="203"/>
      <c r="G346" s="171"/>
      <c r="H346" s="204"/>
      <c r="I346" s="204"/>
      <c r="J346" s="14"/>
      <c r="L346" s="80">
        <v>6.4340999999999999</v>
      </c>
      <c r="M346" s="129">
        <f>H346-L346*'2018年四季度施工生产计划 （报局）美元'!H298</f>
        <v>0</v>
      </c>
      <c r="N346" s="129">
        <f>I346-L346*'2018年四季度施工生产计划 （报局）美元'!I298</f>
        <v>0</v>
      </c>
      <c r="O346" s="129">
        <f>E346-L346*'2018年四季度施工生产计划 （报局）美元'!E298</f>
        <v>0</v>
      </c>
    </row>
    <row r="347" spans="1:15" s="129" customFormat="1" ht="26.25" customHeight="1">
      <c r="A347" s="25"/>
      <c r="B347" s="116"/>
      <c r="C347" s="116"/>
      <c r="D347" s="205"/>
      <c r="E347" s="177"/>
      <c r="F347" s="206"/>
      <c r="G347" s="206"/>
      <c r="H347" s="207"/>
      <c r="I347" s="207"/>
      <c r="J347" s="303"/>
      <c r="L347" s="80">
        <v>6.4340999999999999</v>
      </c>
      <c r="M347" s="129">
        <f>H347-L347*'2018年四季度施工生产计划 （报局）美元'!H299</f>
        <v>0</v>
      </c>
      <c r="N347" s="129">
        <f>I347-L347*'2018年四季度施工生产计划 （报局）美元'!I299</f>
        <v>0</v>
      </c>
      <c r="O347" s="129">
        <f>E347-L347*'2018年四季度施工生产计划 （报局）美元'!E299</f>
        <v>0</v>
      </c>
    </row>
    <row r="348" spans="1:15" s="76" customFormat="1" ht="24.75" customHeight="1">
      <c r="A348" s="208" t="s">
        <v>346</v>
      </c>
      <c r="B348" s="168" t="s">
        <v>345</v>
      </c>
      <c r="C348" s="168"/>
      <c r="D348" s="167" t="s">
        <v>39</v>
      </c>
      <c r="E348" s="170">
        <f>E349+E355+E361</f>
        <v>1972066.9256681432</v>
      </c>
      <c r="F348" s="168"/>
      <c r="G348" s="168"/>
      <c r="H348" s="170">
        <f>H349+H355+H361</f>
        <v>360331.29952428397</v>
      </c>
      <c r="I348" s="170">
        <f>I349+I355+I361</f>
        <v>76861.663760529569</v>
      </c>
      <c r="J348" s="304"/>
      <c r="L348" s="80">
        <v>6.4340999999999999</v>
      </c>
      <c r="M348" s="129">
        <f>H348-L348*'2018年四季度施工生产计划 （报局）美元'!H300</f>
        <v>0</v>
      </c>
      <c r="N348" s="129">
        <f>I348-L348*'2018年四季度施工生产计划 （报局）美元'!I300</f>
        <v>0</v>
      </c>
      <c r="O348" s="129">
        <f>E348-L348*'2018年四季度施工生产计划 （报局）美元'!E300</f>
        <v>0</v>
      </c>
    </row>
    <row r="349" spans="1:15" s="76" customFormat="1" ht="24.75" customHeight="1">
      <c r="A349" s="74" t="s">
        <v>203</v>
      </c>
      <c r="B349" s="75" t="s">
        <v>280</v>
      </c>
      <c r="C349" s="75"/>
      <c r="D349" s="106"/>
      <c r="E349" s="191">
        <f>SUM(E350:E353)</f>
        <v>1972066.9256681432</v>
      </c>
      <c r="F349" s="179"/>
      <c r="G349" s="179"/>
      <c r="H349" s="191">
        <f>SUM(H350:H353)</f>
        <v>360331.29952428397</v>
      </c>
      <c r="I349" s="191">
        <f>SUM(I350:I353)</f>
        <v>76861.663760529569</v>
      </c>
      <c r="J349" s="305"/>
      <c r="L349" s="80">
        <v>6.4340999999999999</v>
      </c>
      <c r="M349" s="129">
        <f>H349-L349*'2018年四季度施工生产计划 （报局）美元'!H301</f>
        <v>0</v>
      </c>
      <c r="N349" s="129">
        <f>I349-L349*'2018年四季度施工生产计划 （报局）美元'!I301</f>
        <v>0</v>
      </c>
      <c r="O349" s="129">
        <f>E349-L349*'2018年四季度施工生产计划 （报局）美元'!E301</f>
        <v>0</v>
      </c>
    </row>
    <row r="350" spans="1:15" s="76" customFormat="1" ht="24.75" customHeight="1">
      <c r="A350" s="74"/>
      <c r="B350" s="75" t="s">
        <v>205</v>
      </c>
      <c r="C350" s="75"/>
      <c r="D350" s="106"/>
      <c r="E350" s="191">
        <f>E364</f>
        <v>521599.12691186788</v>
      </c>
      <c r="F350" s="179"/>
      <c r="G350" s="179"/>
      <c r="H350" s="191">
        <f>H364</f>
        <v>118049.00633999999</v>
      </c>
      <c r="I350" s="191">
        <f>I364</f>
        <v>25122.392794675798</v>
      </c>
      <c r="J350" s="305"/>
      <c r="L350" s="80">
        <v>6.4340999999999999</v>
      </c>
      <c r="M350" s="129">
        <f>H350-L350*'2018年四季度施工生产计划 （报局）美元'!H302</f>
        <v>0</v>
      </c>
      <c r="N350" s="129">
        <f>I350-L350*'2018年四季度施工生产计划 （报局）美元'!I302</f>
        <v>0</v>
      </c>
      <c r="O350" s="129">
        <f>E350-L350*'2018年四季度施工生产计划 （报局）美元'!E302</f>
        <v>0</v>
      </c>
    </row>
    <row r="351" spans="1:15" s="76" customFormat="1" ht="24.75" customHeight="1">
      <c r="A351" s="74"/>
      <c r="B351" s="75" t="s">
        <v>206</v>
      </c>
      <c r="C351" s="75"/>
      <c r="D351" s="106"/>
      <c r="E351" s="191">
        <f>E377</f>
        <v>1016180.52147</v>
      </c>
      <c r="F351" s="179"/>
      <c r="G351" s="179"/>
      <c r="H351" s="191">
        <f>H377</f>
        <v>23484.465</v>
      </c>
      <c r="I351" s="191">
        <f>I377</f>
        <v>1176.346503</v>
      </c>
      <c r="J351" s="305"/>
      <c r="L351" s="80">
        <v>6.4340999999999999</v>
      </c>
      <c r="M351" s="129">
        <f>H351-L351*'2018年四季度施工生产计划 （报局）美元'!H303</f>
        <v>0</v>
      </c>
      <c r="N351" s="129">
        <f>I351-L351*'2018年四季度施工生产计划 （报局）美元'!I303</f>
        <v>0</v>
      </c>
      <c r="O351" s="129">
        <f>E351-L351*'2018年四季度施工生产计划 （报局）美元'!E303</f>
        <v>0</v>
      </c>
    </row>
    <row r="352" spans="1:15" s="76" customFormat="1" ht="24.75" customHeight="1">
      <c r="A352" s="74"/>
      <c r="B352" s="75" t="s">
        <v>281</v>
      </c>
      <c r="C352" s="75"/>
      <c r="D352" s="106"/>
      <c r="E352" s="191">
        <f>E382</f>
        <v>34567.845659999999</v>
      </c>
      <c r="F352" s="179"/>
      <c r="G352" s="179"/>
      <c r="H352" s="191">
        <f>H382</f>
        <v>6701.8229009999995</v>
      </c>
      <c r="I352" s="191">
        <f>I382</f>
        <v>8720.9721629999985</v>
      </c>
      <c r="J352" s="305"/>
      <c r="L352" s="80">
        <v>6.4340999999999999</v>
      </c>
      <c r="M352" s="129">
        <f>H352-L352*'2018年四季度施工生产计划 （报局）美元'!H304</f>
        <v>0</v>
      </c>
      <c r="N352" s="129">
        <f>I352-L352*'2018年四季度施工生产计划 （报局）美元'!I304</f>
        <v>0</v>
      </c>
      <c r="O352" s="129">
        <f>E352-L352*'2018年四季度施工生产计划 （报局）美元'!E304</f>
        <v>0</v>
      </c>
    </row>
    <row r="353" spans="1:15" s="76" customFormat="1" ht="24.75" customHeight="1">
      <c r="A353" s="74"/>
      <c r="B353" s="75" t="s">
        <v>202</v>
      </c>
      <c r="C353" s="75"/>
      <c r="D353" s="106"/>
      <c r="E353" s="191">
        <f>E391</f>
        <v>399719.4316262753</v>
      </c>
      <c r="F353" s="179"/>
      <c r="G353" s="179"/>
      <c r="H353" s="191">
        <f>H391</f>
        <v>212096.00528328394</v>
      </c>
      <c r="I353" s="191">
        <f>I391</f>
        <v>41841.952299853765</v>
      </c>
      <c r="J353" s="305"/>
      <c r="L353" s="80">
        <v>6.4340999999999999</v>
      </c>
      <c r="M353" s="129">
        <f>H353-L353*'2018年四季度施工生产计划 （报局）美元'!H305</f>
        <v>0</v>
      </c>
      <c r="N353" s="129">
        <f>I353-L353*'2018年四季度施工生产计划 （报局）美元'!I305</f>
        <v>0</v>
      </c>
      <c r="O353" s="129">
        <f>E353-L353*'2018年四季度施工生产计划 （报局）美元'!E305</f>
        <v>0</v>
      </c>
    </row>
    <row r="354" spans="1:15" s="76" customFormat="1" ht="24.75" customHeight="1">
      <c r="A354" s="74"/>
      <c r="B354" s="115" t="s">
        <v>163</v>
      </c>
      <c r="C354" s="115"/>
      <c r="D354" s="106"/>
      <c r="E354" s="191"/>
      <c r="F354" s="179"/>
      <c r="G354" s="179"/>
      <c r="H354" s="191"/>
      <c r="I354" s="191"/>
      <c r="J354" s="305"/>
      <c r="L354" s="80">
        <v>6.4340999999999999</v>
      </c>
      <c r="M354" s="129">
        <f>H354-L354*'2018年四季度施工生产计划 （报局）美元'!H306</f>
        <v>0</v>
      </c>
      <c r="N354" s="129">
        <f>I354-L354*'2018年四季度施工生产计划 （报局）美元'!I306</f>
        <v>0</v>
      </c>
      <c r="O354" s="129">
        <f>E354-L354*'2018年四季度施工生产计划 （报局）美元'!E306</f>
        <v>0</v>
      </c>
    </row>
    <row r="355" spans="1:15" s="76" customFormat="1" ht="24.75" customHeight="1">
      <c r="A355" s="74" t="s">
        <v>203</v>
      </c>
      <c r="B355" s="75" t="s">
        <v>204</v>
      </c>
      <c r="C355" s="75"/>
      <c r="D355" s="106"/>
      <c r="E355" s="179"/>
      <c r="F355" s="179"/>
      <c r="G355" s="179"/>
      <c r="H355" s="216"/>
      <c r="I355" s="216"/>
      <c r="J355" s="305"/>
      <c r="L355" s="80">
        <v>6.4340999999999999</v>
      </c>
      <c r="M355" s="129">
        <f>H355-L355*'2018年四季度施工生产计划 （报局）美元'!H307</f>
        <v>0</v>
      </c>
      <c r="N355" s="129">
        <f>I355-L355*'2018年四季度施工生产计划 （报局）美元'!I307</f>
        <v>0</v>
      </c>
      <c r="O355" s="129">
        <f>E355-L355*'2018年四季度施工生产计划 （报局）美元'!E307</f>
        <v>0</v>
      </c>
    </row>
    <row r="356" spans="1:15" s="76" customFormat="1" ht="24.75" customHeight="1">
      <c r="A356" s="74"/>
      <c r="B356" s="75" t="s">
        <v>205</v>
      </c>
      <c r="C356" s="75"/>
      <c r="D356" s="106"/>
      <c r="E356" s="179"/>
      <c r="F356" s="179"/>
      <c r="G356" s="179"/>
      <c r="H356" s="216"/>
      <c r="I356" s="216"/>
      <c r="J356" s="305"/>
      <c r="L356" s="80">
        <v>6.4340999999999999</v>
      </c>
      <c r="M356" s="129">
        <f>H356-L356*'2018年四季度施工生产计划 （报局）美元'!H308</f>
        <v>0</v>
      </c>
      <c r="N356" s="129">
        <f>I356-L356*'2018年四季度施工生产计划 （报局）美元'!I308</f>
        <v>0</v>
      </c>
      <c r="O356" s="129">
        <f>E356-L356*'2018年四季度施工生产计划 （报局）美元'!E308</f>
        <v>0</v>
      </c>
    </row>
    <row r="357" spans="1:15" s="76" customFormat="1" ht="24.75" customHeight="1">
      <c r="A357" s="74"/>
      <c r="B357" s="75" t="s">
        <v>206</v>
      </c>
      <c r="C357" s="75"/>
      <c r="D357" s="106"/>
      <c r="E357" s="179"/>
      <c r="F357" s="179"/>
      <c r="G357" s="179"/>
      <c r="H357" s="216"/>
      <c r="I357" s="216"/>
      <c r="J357" s="305"/>
      <c r="L357" s="80">
        <v>6.4340999999999999</v>
      </c>
      <c r="M357" s="129">
        <f>H357-L357*'2018年四季度施工生产计划 （报局）美元'!H309</f>
        <v>0</v>
      </c>
      <c r="N357" s="129">
        <f>I357-L357*'2018年四季度施工生产计划 （报局）美元'!I309</f>
        <v>0</v>
      </c>
      <c r="O357" s="129">
        <f>E357-L357*'2018年四季度施工生产计划 （报局）美元'!E309</f>
        <v>0</v>
      </c>
    </row>
    <row r="358" spans="1:15" s="76" customFormat="1" ht="24.75" customHeight="1">
      <c r="A358" s="74"/>
      <c r="B358" s="75" t="s">
        <v>281</v>
      </c>
      <c r="C358" s="75"/>
      <c r="D358" s="106"/>
      <c r="E358" s="179"/>
      <c r="F358" s="179"/>
      <c r="G358" s="179"/>
      <c r="H358" s="216"/>
      <c r="I358" s="216"/>
      <c r="J358" s="122"/>
      <c r="L358" s="80">
        <v>6.4340999999999999</v>
      </c>
      <c r="M358" s="129">
        <f>H358-L358*'2018年四季度施工生产计划 （报局）美元'!H310</f>
        <v>0</v>
      </c>
      <c r="N358" s="129">
        <f>I358-L358*'2018年四季度施工生产计划 （报局）美元'!I310</f>
        <v>0</v>
      </c>
      <c r="O358" s="129">
        <f>E358-L358*'2018年四季度施工生产计划 （报局）美元'!E310</f>
        <v>0</v>
      </c>
    </row>
    <row r="359" spans="1:15" s="76" customFormat="1" ht="24.75" customHeight="1">
      <c r="A359" s="74"/>
      <c r="B359" s="75" t="s">
        <v>202</v>
      </c>
      <c r="C359" s="75"/>
      <c r="D359" s="106"/>
      <c r="E359" s="179"/>
      <c r="F359" s="179"/>
      <c r="G359" s="179"/>
      <c r="H359" s="216"/>
      <c r="I359" s="216"/>
      <c r="J359" s="122"/>
      <c r="L359" s="80">
        <v>6.4340999999999999</v>
      </c>
      <c r="M359" s="129">
        <f>H359-L359*'2018年四季度施工生产计划 （报局）美元'!H311</f>
        <v>0</v>
      </c>
      <c r="N359" s="129">
        <f>I359-L359*'2018年四季度施工生产计划 （报局）美元'!I311</f>
        <v>0</v>
      </c>
      <c r="O359" s="129">
        <f>E359-L359*'2018年四季度施工生产计划 （报局）美元'!E311</f>
        <v>0</v>
      </c>
    </row>
    <row r="360" spans="1:15" s="76" customFormat="1" ht="24.75" customHeight="1">
      <c r="A360" s="74"/>
      <c r="B360" s="115" t="s">
        <v>163</v>
      </c>
      <c r="C360" s="115"/>
      <c r="D360" s="106"/>
      <c r="E360" s="179"/>
      <c r="F360" s="179"/>
      <c r="G360" s="179"/>
      <c r="H360" s="216"/>
      <c r="I360" s="216"/>
      <c r="J360" s="122"/>
      <c r="L360" s="80">
        <v>6.4340999999999999</v>
      </c>
      <c r="M360" s="129">
        <f>H360-L360*'2018年四季度施工生产计划 （报局）美元'!H312</f>
        <v>0</v>
      </c>
      <c r="N360" s="129">
        <f>I360-L360*'2018年四季度施工生产计划 （报局）美元'!I312</f>
        <v>0</v>
      </c>
      <c r="O360" s="129">
        <f>E360-L360*'2018年四季度施工生产计划 （报局）美元'!E312</f>
        <v>0</v>
      </c>
    </row>
    <row r="361" spans="1:15" s="76" customFormat="1" ht="24.75" customHeight="1">
      <c r="A361" s="74" t="s">
        <v>203</v>
      </c>
      <c r="B361" s="75" t="s">
        <v>282</v>
      </c>
      <c r="C361" s="75"/>
      <c r="D361" s="106"/>
      <c r="E361" s="179"/>
      <c r="F361" s="179"/>
      <c r="G361" s="179"/>
      <c r="H361" s="216"/>
      <c r="I361" s="216"/>
      <c r="J361" s="122"/>
      <c r="L361" s="80">
        <v>6.4340999999999999</v>
      </c>
      <c r="M361" s="129">
        <f>H361-L361*'2018年四季度施工生产计划 （报局）美元'!H313</f>
        <v>0</v>
      </c>
      <c r="N361" s="129">
        <f>I361-L361*'2018年四季度施工生产计划 （报局）美元'!I313</f>
        <v>0</v>
      </c>
      <c r="O361" s="129">
        <f>E361-L361*'2018年四季度施工生产计划 （报局）美元'!E313</f>
        <v>0</v>
      </c>
    </row>
    <row r="362" spans="1:15" s="244" customFormat="1" ht="27" customHeight="1">
      <c r="A362" s="74"/>
      <c r="B362" s="75"/>
      <c r="C362" s="75"/>
      <c r="D362" s="106"/>
      <c r="E362" s="179"/>
      <c r="F362" s="179"/>
      <c r="G362" s="179"/>
      <c r="H362" s="216"/>
      <c r="I362" s="216"/>
      <c r="J362" s="122"/>
      <c r="L362" s="80">
        <v>6.4340999999999999</v>
      </c>
      <c r="M362" s="129">
        <f>H362-L362*'2018年四季度施工生产计划 （报局）美元'!H314</f>
        <v>0</v>
      </c>
      <c r="N362" s="129">
        <f>I362-L362*'2018年四季度施工生产计划 （报局）美元'!I314</f>
        <v>0</v>
      </c>
      <c r="O362" s="129">
        <f>E362-L362*'2018年四季度施工生产计划 （报局）美元'!E314</f>
        <v>0</v>
      </c>
    </row>
    <row r="363" spans="1:15" s="252" customFormat="1" ht="27" customHeight="1">
      <c r="A363" s="74" t="s">
        <v>283</v>
      </c>
      <c r="B363" s="75" t="s">
        <v>284</v>
      </c>
      <c r="C363" s="75"/>
      <c r="D363" s="106"/>
      <c r="E363" s="240"/>
      <c r="F363" s="241"/>
      <c r="G363" s="242"/>
      <c r="H363" s="243"/>
      <c r="I363" s="243"/>
      <c r="J363" s="75"/>
      <c r="L363" s="80">
        <v>6.4340999999999999</v>
      </c>
      <c r="M363" s="129">
        <f>H363-L363*'2018年四季度施工生产计划 （报局）美元'!H315</f>
        <v>0</v>
      </c>
      <c r="N363" s="129">
        <f>I363-L363*'2018年四季度施工生产计划 （报局）美元'!I315</f>
        <v>0</v>
      </c>
      <c r="O363" s="129">
        <f>E363-L363*'2018年四季度施工生产计划 （报局）美元'!E315</f>
        <v>0</v>
      </c>
    </row>
    <row r="364" spans="1:15" s="252" customFormat="1" ht="27" customHeight="1">
      <c r="A364" s="245">
        <v>1</v>
      </c>
      <c r="B364" s="246" t="s">
        <v>205</v>
      </c>
      <c r="C364" s="246"/>
      <c r="D364" s="247"/>
      <c r="E364" s="248">
        <f>E366+E367+E368+E369+E370+E371+E372+E375+E373</f>
        <v>521599.12691186788</v>
      </c>
      <c r="F364" s="249"/>
      <c r="G364" s="250"/>
      <c r="H364" s="248">
        <f>H366+H367+H368+H369+H370+H371+H372+H375+H373</f>
        <v>118049.00633999999</v>
      </c>
      <c r="I364" s="248">
        <f>I366+I367+I368+I369+I370+I371+I372+I375+I373</f>
        <v>25122.392794675798</v>
      </c>
      <c r="J364" s="251"/>
      <c r="L364" s="80">
        <v>6.4340999999999999</v>
      </c>
      <c r="M364" s="129">
        <f>H364-L364*'2018年四季度施工生产计划 （报局）美元'!H316</f>
        <v>0</v>
      </c>
      <c r="N364" s="129">
        <f>I364-L364*'2018年四季度施工生产计划 （报局）美元'!I316</f>
        <v>0</v>
      </c>
      <c r="O364" s="129">
        <f>E364-L364*'2018年四季度施工生产计划 （报局）美元'!E316</f>
        <v>0</v>
      </c>
    </row>
    <row r="365" spans="1:15" s="261" customFormat="1" ht="42" customHeight="1">
      <c r="A365" s="245">
        <v>1.1000000000000001</v>
      </c>
      <c r="B365" s="246" t="s">
        <v>285</v>
      </c>
      <c r="C365" s="246"/>
      <c r="D365" s="247"/>
      <c r="E365" s="248">
        <f>SUM(E366:E373)</f>
        <v>507357.63260786782</v>
      </c>
      <c r="F365" s="249"/>
      <c r="G365" s="250"/>
      <c r="H365" s="248">
        <f>SUM(H366:H373)</f>
        <v>107516.899368</v>
      </c>
      <c r="I365" s="248">
        <f>SUM(I366:I373)</f>
        <v>23389.947028675801</v>
      </c>
      <c r="J365" s="251"/>
      <c r="L365" s="80">
        <v>6.4340999999999999</v>
      </c>
      <c r="M365" s="129">
        <f>H365-L365*'2018年四季度施工生产计划 （报局）美元'!H317</f>
        <v>0</v>
      </c>
      <c r="N365" s="129">
        <f>I365-L365*'2018年四季度施工生产计划 （报局）美元'!I317</f>
        <v>0</v>
      </c>
      <c r="O365" s="129">
        <f>E365-L365*'2018年四季度施工生产计划 （报局）美元'!E317</f>
        <v>0</v>
      </c>
    </row>
    <row r="366" spans="1:15" s="261" customFormat="1" ht="40.5" customHeight="1">
      <c r="A366" s="254" t="s">
        <v>286</v>
      </c>
      <c r="B366" s="255" t="s">
        <v>366</v>
      </c>
      <c r="C366" s="263" t="s">
        <v>469</v>
      </c>
      <c r="D366" s="262" t="s">
        <v>347</v>
      </c>
      <c r="E366" s="182">
        <f>'2018年四季度施工生产计划 （报局）美元'!E318*L365</f>
        <v>55024.423199999997</v>
      </c>
      <c r="F366" s="258" t="s">
        <v>287</v>
      </c>
      <c r="G366" s="259" t="s">
        <v>288</v>
      </c>
      <c r="H366" s="182">
        <f>'2018年四季度施工生产计划 （报局）美元'!H318*L365</f>
        <v>12388.280481</v>
      </c>
      <c r="I366" s="182">
        <f>'2018年四季度施工生产计划 （报局）美元'!I318*L365</f>
        <v>2063.5445520000003</v>
      </c>
      <c r="J366" s="255" t="s">
        <v>440</v>
      </c>
      <c r="L366" s="80">
        <v>6.4340999999999999</v>
      </c>
      <c r="M366" s="129">
        <f>H366-L366*'2018年四季度施工生产计划 （报局）美元'!H318</f>
        <v>0</v>
      </c>
      <c r="N366" s="129">
        <f>I366-L366*'2018年四季度施工生产计划 （报局）美元'!I318</f>
        <v>0</v>
      </c>
      <c r="O366" s="129">
        <f>E366-L366*'2018年四季度施工生产计划 （报局）美元'!E318</f>
        <v>0</v>
      </c>
    </row>
    <row r="367" spans="1:15" s="261" customFormat="1" ht="25.5">
      <c r="A367" s="254" t="s">
        <v>289</v>
      </c>
      <c r="B367" s="255" t="s">
        <v>367</v>
      </c>
      <c r="C367" s="263" t="s">
        <v>469</v>
      </c>
      <c r="D367" s="262" t="s">
        <v>290</v>
      </c>
      <c r="E367" s="182">
        <f>'2018年四季度施工生产计划 （报局）美元'!E319*L366</f>
        <v>20863.727387999999</v>
      </c>
      <c r="F367" s="258" t="s">
        <v>291</v>
      </c>
      <c r="G367" s="259" t="s">
        <v>292</v>
      </c>
      <c r="H367" s="182">
        <f>'2018年四季度施工生产计划 （报局）美元'!H319*L366</f>
        <v>11145.276701999999</v>
      </c>
      <c r="I367" s="182">
        <f>'2018年四季度施工生产计划 （报局）美元'!I319*L366</f>
        <v>1892.26881</v>
      </c>
      <c r="J367" s="255" t="s">
        <v>441</v>
      </c>
      <c r="L367" s="80">
        <v>6.4340999999999999</v>
      </c>
      <c r="M367" s="129">
        <f>H367-L367*'2018年四季度施工生产计划 （报局）美元'!H319</f>
        <v>0</v>
      </c>
      <c r="N367" s="129">
        <f>I367-L367*'2018年四季度施工生产计划 （报局）美元'!I319</f>
        <v>0</v>
      </c>
      <c r="O367" s="129">
        <f>E367-L367*'2018年四季度施工生产计划 （报局）美元'!E319</f>
        <v>0</v>
      </c>
    </row>
    <row r="368" spans="1:15" s="261" customFormat="1" ht="51" customHeight="1">
      <c r="A368" s="254" t="s">
        <v>136</v>
      </c>
      <c r="B368" s="255" t="s">
        <v>368</v>
      </c>
      <c r="C368" s="263" t="s">
        <v>469</v>
      </c>
      <c r="D368" s="262" t="s">
        <v>348</v>
      </c>
      <c r="E368" s="182">
        <f>'2018年四季度施工生产计划 （报局）美元'!E320*L367</f>
        <v>59114.451888000003</v>
      </c>
      <c r="F368" s="258" t="s">
        <v>423</v>
      </c>
      <c r="G368" s="258" t="s">
        <v>423</v>
      </c>
      <c r="H368" s="182">
        <f>'2018年四季度施工生产计划 （报局）美元'!H320*L367</f>
        <v>6339.0683429999999</v>
      </c>
      <c r="I368" s="182">
        <f>'2018年四季度施工生产计划 （报局）美元'!I320*L367</f>
        <v>0</v>
      </c>
      <c r="J368" s="255" t="s">
        <v>487</v>
      </c>
      <c r="L368" s="80">
        <v>6.4340999999999999</v>
      </c>
      <c r="M368" s="129">
        <f>H368-L368*'2018年四季度施工生产计划 （报局）美元'!H320</f>
        <v>0</v>
      </c>
      <c r="N368" s="129">
        <f>I368-L368*'2018年四季度施工生产计划 （报局）美元'!I320</f>
        <v>0</v>
      </c>
      <c r="O368" s="129">
        <f>E368-L368*'2018年四季度施工生产计划 （报局）美元'!E320</f>
        <v>0</v>
      </c>
    </row>
    <row r="369" spans="1:15" s="261" customFormat="1" ht="51">
      <c r="A369" s="254" t="s">
        <v>138</v>
      </c>
      <c r="B369" s="255" t="s">
        <v>369</v>
      </c>
      <c r="C369" s="263" t="s">
        <v>469</v>
      </c>
      <c r="D369" s="262" t="s">
        <v>349</v>
      </c>
      <c r="E369" s="182">
        <f>'2018年四季度施工生产计划 （报局）美元'!E321*L368</f>
        <v>24057.894831867892</v>
      </c>
      <c r="F369" s="258" t="s">
        <v>293</v>
      </c>
      <c r="G369" s="258" t="s">
        <v>294</v>
      </c>
      <c r="H369" s="182">
        <f>'2018年四季度施工生产计划 （报局）美元'!H321*L368</f>
        <v>10722.170286</v>
      </c>
      <c r="I369" s="182">
        <f>'2018年四季度施工生产计划 （报局）美元'!I321*L368</f>
        <v>2799.5373004625999</v>
      </c>
      <c r="J369" s="255" t="s">
        <v>442</v>
      </c>
      <c r="L369" s="80">
        <v>6.4340999999999999</v>
      </c>
      <c r="M369" s="129">
        <f>H369-L369*'2018年四季度施工生产计划 （报局）美元'!H321</f>
        <v>0</v>
      </c>
      <c r="N369" s="129">
        <f>I369-L369*'2018年四季度施工生产计划 （报局）美元'!I321</f>
        <v>0</v>
      </c>
      <c r="O369" s="129">
        <f>E369-L369*'2018年四季度施工生产计划 （报局）美元'!E321</f>
        <v>0</v>
      </c>
    </row>
    <row r="370" spans="1:15" s="261" customFormat="1" ht="25.5">
      <c r="A370" s="254" t="s">
        <v>140</v>
      </c>
      <c r="B370" s="255" t="s">
        <v>370</v>
      </c>
      <c r="C370" s="263" t="s">
        <v>469</v>
      </c>
      <c r="D370" s="262" t="s">
        <v>350</v>
      </c>
      <c r="E370" s="182">
        <f>'2018年四季度施工生产计划 （报局）美元'!E322*L369</f>
        <v>49328.121446999998</v>
      </c>
      <c r="F370" s="263" t="s">
        <v>295</v>
      </c>
      <c r="G370" s="263" t="s">
        <v>296</v>
      </c>
      <c r="H370" s="182">
        <f>'2018年四季度施工生产计划 （报局）美元'!H322*L369</f>
        <v>594.83254499999998</v>
      </c>
      <c r="I370" s="182">
        <f>'2018年四季度施工生产计划 （报局）美元'!I322*L369</f>
        <v>0</v>
      </c>
      <c r="J370" s="255" t="s">
        <v>405</v>
      </c>
      <c r="L370" s="80">
        <v>6.4340999999999999</v>
      </c>
      <c r="M370" s="129">
        <f>H370-L370*'2018年四季度施工生产计划 （报局）美元'!H322</f>
        <v>0</v>
      </c>
      <c r="N370" s="129">
        <f>I370-L370*'2018年四季度施工生产计划 （报局）美元'!I322</f>
        <v>0</v>
      </c>
      <c r="O370" s="129">
        <f>E370-L370*'2018年四季度施工生产计划 （报局）美元'!E322</f>
        <v>0</v>
      </c>
    </row>
    <row r="371" spans="1:15" s="261" customFormat="1" ht="47.25" customHeight="1">
      <c r="A371" s="254" t="s">
        <v>297</v>
      </c>
      <c r="B371" s="255" t="s">
        <v>371</v>
      </c>
      <c r="C371" s="263" t="s">
        <v>469</v>
      </c>
      <c r="D371" s="262" t="s">
        <v>351</v>
      </c>
      <c r="E371" s="182">
        <f>'2018年四季度施工生产计划 （报局）美元'!E323*L370</f>
        <v>37266.307200000003</v>
      </c>
      <c r="F371" s="263" t="s">
        <v>295</v>
      </c>
      <c r="G371" s="263" t="s">
        <v>298</v>
      </c>
      <c r="H371" s="182">
        <f>'2018年四季度施工生产计划 （报局）美元'!H323*L370</f>
        <v>198.620667</v>
      </c>
      <c r="I371" s="182">
        <f>'2018年四季度施工生产计划 （报局）美元'!I323*L370</f>
        <v>0</v>
      </c>
      <c r="J371" s="255" t="s">
        <v>405</v>
      </c>
      <c r="L371" s="80">
        <v>6.4340999999999999</v>
      </c>
      <c r="M371" s="129">
        <f>H371-L371*'2018年四季度施工生产计划 （报局）美元'!H323</f>
        <v>0</v>
      </c>
      <c r="N371" s="129">
        <f>I371-L371*'2018年四季度施工生产计划 （报局）美元'!I323</f>
        <v>0</v>
      </c>
      <c r="O371" s="129">
        <f>E371-L371*'2018年四季度施工生产计划 （报局）美元'!E323</f>
        <v>0</v>
      </c>
    </row>
    <row r="372" spans="1:15" s="261" customFormat="1" ht="38.25">
      <c r="A372" s="254" t="s">
        <v>299</v>
      </c>
      <c r="B372" s="255" t="s">
        <v>372</v>
      </c>
      <c r="C372" s="263" t="s">
        <v>469</v>
      </c>
      <c r="D372" s="262" t="s">
        <v>352</v>
      </c>
      <c r="E372" s="182">
        <f>'2018年四季度施工生产计划 （报局）美元'!E324*L371</f>
        <v>129499.77410999998</v>
      </c>
      <c r="F372" s="259" t="s">
        <v>300</v>
      </c>
      <c r="G372" s="259" t="s">
        <v>300</v>
      </c>
      <c r="H372" s="182">
        <f>'2018年四季度施工生产计划 （报局）美元'!H324*L371</f>
        <v>17870.970114</v>
      </c>
      <c r="I372" s="182">
        <f>'2018年四季度施工生产计划 （报局）美元'!I324*L371</f>
        <v>330.58696621319996</v>
      </c>
      <c r="J372" s="255" t="s">
        <v>444</v>
      </c>
      <c r="L372" s="80">
        <v>6.4340999999999999</v>
      </c>
      <c r="M372" s="129">
        <f>H372-L372*'2018年四季度施工生产计划 （报局）美元'!H324</f>
        <v>0</v>
      </c>
      <c r="N372" s="129">
        <f>I372-L372*'2018年四季度施工生产计划 （报局）美元'!I324</f>
        <v>0</v>
      </c>
      <c r="O372" s="129">
        <f>E372-L372*'2018年四季度施工生产计划 （报局）美元'!E324</f>
        <v>0</v>
      </c>
    </row>
    <row r="373" spans="1:15" s="252" customFormat="1" ht="27" customHeight="1">
      <c r="A373" s="254" t="s">
        <v>488</v>
      </c>
      <c r="B373" s="255" t="s">
        <v>302</v>
      </c>
      <c r="C373" s="263" t="s">
        <v>469</v>
      </c>
      <c r="D373" s="262" t="s">
        <v>353</v>
      </c>
      <c r="E373" s="182">
        <f>'2018年四季度施工生产计划 （报局）美元'!E325*L372</f>
        <v>132202.932543</v>
      </c>
      <c r="F373" s="263" t="s">
        <v>303</v>
      </c>
      <c r="G373" s="263" t="s">
        <v>303</v>
      </c>
      <c r="H373" s="182">
        <f>'2018年四季度施工生产计划 （报局）美元'!H325*L372</f>
        <v>48257.680229999998</v>
      </c>
      <c r="I373" s="182">
        <f>'2018年四季度施工生产计划 （报局）美元'!I325*L372</f>
        <v>16304.009399999999</v>
      </c>
      <c r="J373" s="255" t="s">
        <v>443</v>
      </c>
      <c r="L373" s="80">
        <v>6.4340999999999999</v>
      </c>
      <c r="M373" s="129">
        <f>H373-L373*'2018年四季度施工生产计划 （报局）美元'!H325</f>
        <v>0</v>
      </c>
      <c r="N373" s="129">
        <f>I373-L373*'2018年四季度施工生产计划 （报局）美元'!I325</f>
        <v>0</v>
      </c>
      <c r="O373" s="129">
        <f>E373-L373*'2018年四季度施工生产计划 （报局）美元'!E325</f>
        <v>0</v>
      </c>
    </row>
    <row r="374" spans="1:15" s="261" customFormat="1" ht="108.75" customHeight="1">
      <c r="A374" s="245">
        <v>1.2</v>
      </c>
      <c r="B374" s="246" t="s">
        <v>304</v>
      </c>
      <c r="C374" s="246"/>
      <c r="D374" s="247"/>
      <c r="E374" s="248">
        <f>E375</f>
        <v>14241.494304</v>
      </c>
      <c r="F374" s="249"/>
      <c r="G374" s="250"/>
      <c r="H374" s="248">
        <f>H375</f>
        <v>10532.106972</v>
      </c>
      <c r="I374" s="248">
        <f>I375</f>
        <v>1732.4457659999998</v>
      </c>
      <c r="J374" s="251"/>
      <c r="L374" s="80">
        <v>6.4340999999999999</v>
      </c>
      <c r="M374" s="129">
        <f>H374-L374*'2018年四季度施工生产计划 （报局）美元'!H326</f>
        <v>0</v>
      </c>
      <c r="N374" s="129">
        <f>I374-L374*'2018年四季度施工生产计划 （报局）美元'!I326</f>
        <v>0</v>
      </c>
      <c r="O374" s="129">
        <f>E374-L374*'2018年四季度施工生产计划 （报局）美元'!E326</f>
        <v>0</v>
      </c>
    </row>
    <row r="375" spans="1:15" s="261" customFormat="1" ht="18.75" hidden="1" customHeight="1">
      <c r="A375" s="254" t="s">
        <v>286</v>
      </c>
      <c r="B375" s="255" t="s">
        <v>373</v>
      </c>
      <c r="C375" s="263" t="s">
        <v>469</v>
      </c>
      <c r="D375" s="256"/>
      <c r="E375" s="182">
        <f>'2018年四季度施工生产计划 （报局）美元'!E327*L374</f>
        <v>14241.494304</v>
      </c>
      <c r="F375" s="263" t="s">
        <v>426</v>
      </c>
      <c r="G375" s="263" t="s">
        <v>426</v>
      </c>
      <c r="H375" s="182">
        <f>'2018年四季度施工生产计划 （报局）美元'!H327*L374</f>
        <v>10532.106972</v>
      </c>
      <c r="I375" s="182">
        <f>'2018年四季度施工生产计划 （报局）美元'!I327*L374</f>
        <v>1732.4457659999998</v>
      </c>
      <c r="J375" s="255" t="s">
        <v>489</v>
      </c>
      <c r="L375" s="80">
        <v>6.4340999999999999</v>
      </c>
      <c r="M375" s="129">
        <f>H375-L375*'2018年四季度施工生产计划 （报局）美元'!H327</f>
        <v>0</v>
      </c>
      <c r="N375" s="129">
        <f>I375-L375*'2018年四季度施工生产计划 （报局）美元'!I327</f>
        <v>0</v>
      </c>
      <c r="O375" s="129">
        <f>E375-L375*'2018年四季度施工生产计划 （报局）美元'!E327</f>
        <v>0</v>
      </c>
    </row>
    <row r="376" spans="1:15" s="252" customFormat="1" ht="27" customHeight="1">
      <c r="A376" s="254" t="s">
        <v>305</v>
      </c>
      <c r="B376" s="255"/>
      <c r="C376" s="255"/>
      <c r="D376" s="256"/>
      <c r="E376" s="257"/>
      <c r="F376" s="263"/>
      <c r="G376" s="259"/>
      <c r="H376" s="260"/>
      <c r="I376" s="260"/>
      <c r="J376" s="255"/>
      <c r="L376" s="80">
        <v>6.4340999999999999</v>
      </c>
      <c r="M376" s="129">
        <f>H376-L376*'2018年四季度施工生产计划 （报局）美元'!H328</f>
        <v>0</v>
      </c>
      <c r="N376" s="129">
        <f>I376-L376*'2018年四季度施工生产计划 （报局）美元'!I328</f>
        <v>0</v>
      </c>
      <c r="O376" s="129">
        <f>E376-L376*'2018年四季度施工生产计划 （报局）美元'!E328</f>
        <v>0</v>
      </c>
    </row>
    <row r="377" spans="1:15" s="252" customFormat="1" ht="27" customHeight="1">
      <c r="A377" s="245">
        <v>2</v>
      </c>
      <c r="B377" s="246" t="s">
        <v>206</v>
      </c>
      <c r="C377" s="246"/>
      <c r="D377" s="247"/>
      <c r="E377" s="248">
        <f>E378</f>
        <v>1016180.52147</v>
      </c>
      <c r="F377" s="249"/>
      <c r="G377" s="250"/>
      <c r="H377" s="248">
        <f>H378</f>
        <v>23484.465</v>
      </c>
      <c r="I377" s="248">
        <f>I378</f>
        <v>1176.346503</v>
      </c>
      <c r="J377" s="251"/>
      <c r="L377" s="80">
        <v>6.4340999999999999</v>
      </c>
      <c r="M377" s="129">
        <f>H377-L377*'2018年四季度施工生产计划 （报局）美元'!H329</f>
        <v>0</v>
      </c>
      <c r="N377" s="129">
        <f>I377-L377*'2018年四季度施工生产计划 （报局）美元'!I329</f>
        <v>0</v>
      </c>
      <c r="O377" s="129">
        <f>E377-L377*'2018年四季度施工生产计划 （报局）美元'!E329</f>
        <v>0</v>
      </c>
    </row>
    <row r="378" spans="1:15" s="261" customFormat="1" ht="38.25" customHeight="1">
      <c r="A378" s="245">
        <v>2.1</v>
      </c>
      <c r="B378" s="246" t="s">
        <v>306</v>
      </c>
      <c r="C378" s="246"/>
      <c r="D378" s="247"/>
      <c r="E378" s="248">
        <f>E379</f>
        <v>1016180.52147</v>
      </c>
      <c r="F378" s="249"/>
      <c r="G378" s="250"/>
      <c r="H378" s="248">
        <f>H379</f>
        <v>23484.465</v>
      </c>
      <c r="I378" s="248">
        <f>I379</f>
        <v>1176.346503</v>
      </c>
      <c r="J378" s="251"/>
      <c r="L378" s="80">
        <v>6.4340999999999999</v>
      </c>
      <c r="M378" s="129">
        <f>H378-L378*'2018年四季度施工生产计划 （报局）美元'!H330</f>
        <v>0</v>
      </c>
      <c r="N378" s="129">
        <f>I378-L378*'2018年四季度施工生产计划 （报局）美元'!I330</f>
        <v>0</v>
      </c>
      <c r="O378" s="129">
        <f>E378-L378*'2018年四季度施工生产计划 （报局）美元'!E330</f>
        <v>0</v>
      </c>
    </row>
    <row r="379" spans="1:15" s="252" customFormat="1" ht="27" customHeight="1">
      <c r="A379" s="254" t="s">
        <v>307</v>
      </c>
      <c r="B379" s="255" t="s">
        <v>308</v>
      </c>
      <c r="C379" s="263" t="s">
        <v>469</v>
      </c>
      <c r="D379" s="262" t="s">
        <v>354</v>
      </c>
      <c r="E379" s="182">
        <f>'2018年四季度施工生产计划 （报局）美元'!E331*L378</f>
        <v>1016180.52147</v>
      </c>
      <c r="F379" s="263" t="s">
        <v>309</v>
      </c>
      <c r="G379" s="259" t="s">
        <v>427</v>
      </c>
      <c r="H379" s="182">
        <f>'2018年四季度施工生产计划 （报局）美元'!H331*L378</f>
        <v>23484.465</v>
      </c>
      <c r="I379" s="182">
        <f>'2018年四季度施工生产计划 （报局）美元'!I331*L378</f>
        <v>1176.346503</v>
      </c>
      <c r="J379" s="255" t="s">
        <v>445</v>
      </c>
      <c r="L379" s="80">
        <v>6.4340999999999999</v>
      </c>
      <c r="M379" s="129">
        <f>H379-L379*'2018年四季度施工生产计划 （报局）美元'!H331</f>
        <v>0</v>
      </c>
      <c r="N379" s="129">
        <f>I379-L379*'2018年四季度施工生产计划 （报局）美元'!I331</f>
        <v>0</v>
      </c>
      <c r="O379" s="129">
        <f>E379-L379*'2018年四季度施工生产计划 （报局）美元'!E331</f>
        <v>0</v>
      </c>
    </row>
    <row r="380" spans="1:15" s="261" customFormat="1" ht="18.75" customHeight="1">
      <c r="A380" s="245">
        <v>2.2000000000000002</v>
      </c>
      <c r="B380" s="246" t="s">
        <v>310</v>
      </c>
      <c r="C380" s="246"/>
      <c r="D380" s="247"/>
      <c r="E380" s="248"/>
      <c r="F380" s="249"/>
      <c r="G380" s="250"/>
      <c r="H380" s="253"/>
      <c r="I380" s="253"/>
      <c r="J380" s="251"/>
      <c r="L380" s="80">
        <v>6.4340999999999999</v>
      </c>
      <c r="M380" s="129">
        <f>H380-L380*'2018年四季度施工生产计划 （报局）美元'!H332</f>
        <v>0</v>
      </c>
      <c r="N380" s="129">
        <f>I380-L380*'2018年四季度施工生产计划 （报局）美元'!I332</f>
        <v>0</v>
      </c>
      <c r="O380" s="129">
        <f>E380-L380*'2018年四季度施工生产计划 （报局）美元'!E332</f>
        <v>0</v>
      </c>
    </row>
    <row r="381" spans="1:15" s="252" customFormat="1" ht="27" customHeight="1">
      <c r="A381" s="254" t="s">
        <v>311</v>
      </c>
      <c r="B381" s="255"/>
      <c r="C381" s="255"/>
      <c r="D381" s="256"/>
      <c r="E381" s="257"/>
      <c r="F381" s="263"/>
      <c r="G381" s="259"/>
      <c r="H381" s="264"/>
      <c r="I381" s="264"/>
      <c r="J381" s="255"/>
      <c r="L381" s="80">
        <v>6.4340999999999999</v>
      </c>
      <c r="M381" s="129">
        <f>H381-L381*'2018年四季度施工生产计划 （报局）美元'!H333</f>
        <v>0</v>
      </c>
      <c r="N381" s="129">
        <f>I381-L381*'2018年四季度施工生产计划 （报局）美元'!I333</f>
        <v>0</v>
      </c>
      <c r="O381" s="129">
        <f>E381-L381*'2018年四季度施工生产计划 （报局）美元'!E333</f>
        <v>0</v>
      </c>
    </row>
    <row r="382" spans="1:15" s="252" customFormat="1" ht="27" customHeight="1">
      <c r="A382" s="245">
        <v>3</v>
      </c>
      <c r="B382" s="246" t="s">
        <v>281</v>
      </c>
      <c r="C382" s="246"/>
      <c r="D382" s="247"/>
      <c r="E382" s="248">
        <f>E383</f>
        <v>34567.845659999999</v>
      </c>
      <c r="F382" s="249"/>
      <c r="G382" s="250"/>
      <c r="H382" s="248">
        <f>H383</f>
        <v>6701.8229009999995</v>
      </c>
      <c r="I382" s="248">
        <f>I383</f>
        <v>8720.9721629999985</v>
      </c>
      <c r="J382" s="251"/>
      <c r="L382" s="80">
        <v>6.4340999999999999</v>
      </c>
      <c r="M382" s="129">
        <f>H382-L382*'2018年四季度施工生产计划 （报局）美元'!H334</f>
        <v>0</v>
      </c>
      <c r="N382" s="129">
        <f>I382-L382*'2018年四季度施工生产计划 （报局）美元'!I334</f>
        <v>0</v>
      </c>
      <c r="O382" s="129">
        <f>E382-L382*'2018年四季度施工生产计划 （报局）美元'!E334</f>
        <v>0</v>
      </c>
    </row>
    <row r="383" spans="1:15" s="261" customFormat="1" ht="15">
      <c r="A383" s="245">
        <v>3.1</v>
      </c>
      <c r="B383" s="246" t="s">
        <v>312</v>
      </c>
      <c r="C383" s="246"/>
      <c r="D383" s="247"/>
      <c r="E383" s="248">
        <f>SUM(E384:E388)</f>
        <v>34567.845659999999</v>
      </c>
      <c r="F383" s="249"/>
      <c r="G383" s="250"/>
      <c r="H383" s="248">
        <f>SUM(H384:H388)</f>
        <v>6701.8229009999995</v>
      </c>
      <c r="I383" s="248">
        <f>SUM(I384:I388)</f>
        <v>8720.9721629999985</v>
      </c>
      <c r="J383" s="251"/>
      <c r="L383" s="80">
        <v>6.4340999999999999</v>
      </c>
      <c r="M383" s="129">
        <f>H383-L383*'2018年四季度施工生产计划 （报局）美元'!H335</f>
        <v>0</v>
      </c>
      <c r="N383" s="129">
        <f>I383-L383*'2018年四季度施工生产计划 （报局）美元'!I335</f>
        <v>0</v>
      </c>
      <c r="O383" s="129">
        <f>E383-L383*'2018年四季度施工生产计划 （报局）美元'!E335</f>
        <v>0</v>
      </c>
    </row>
    <row r="384" spans="1:15" s="261" customFormat="1" ht="25.5">
      <c r="A384" s="254" t="s">
        <v>313</v>
      </c>
      <c r="B384" s="255" t="s">
        <v>314</v>
      </c>
      <c r="C384" s="263" t="s">
        <v>470</v>
      </c>
      <c r="D384" s="262" t="s">
        <v>355</v>
      </c>
      <c r="E384" s="182">
        <f>'2018年四季度施工生产计划 （报局）美元'!E336*L383</f>
        <v>3387.6179910000001</v>
      </c>
      <c r="F384" s="263" t="s">
        <v>315</v>
      </c>
      <c r="G384" s="263" t="s">
        <v>316</v>
      </c>
      <c r="H384" s="182">
        <f>'2018年四季度施工生产计划 （报局）美元'!H336*L383</f>
        <v>263.15468999999996</v>
      </c>
      <c r="I384" s="182">
        <f>'2018年四季度施工生产计划 （报局）美元'!I336*L383</f>
        <v>0</v>
      </c>
      <c r="J384" s="255" t="s">
        <v>406</v>
      </c>
      <c r="L384" s="80">
        <v>6.4340999999999999</v>
      </c>
      <c r="M384" s="129">
        <f>H384-L384*'2018年四季度施工生产计划 （报局）美元'!H336</f>
        <v>0</v>
      </c>
      <c r="N384" s="129">
        <f>I384-L384*'2018年四季度施工生产计划 （报局）美元'!I336</f>
        <v>0</v>
      </c>
      <c r="O384" s="129">
        <f>E384-L384*'2018年四季度施工生产计划 （报局）美元'!E336</f>
        <v>0</v>
      </c>
    </row>
    <row r="385" spans="1:15" s="261" customFormat="1" ht="25.5">
      <c r="A385" s="254" t="s">
        <v>317</v>
      </c>
      <c r="B385" s="255" t="s">
        <v>318</v>
      </c>
      <c r="C385" s="263" t="s">
        <v>469</v>
      </c>
      <c r="D385" s="262" t="s">
        <v>356</v>
      </c>
      <c r="E385" s="182">
        <f>'2018年四季度施工生产计划 （报局）美元'!E337*L384</f>
        <v>4508.8885979999995</v>
      </c>
      <c r="F385" s="259" t="s">
        <v>319</v>
      </c>
      <c r="G385" s="259" t="s">
        <v>319</v>
      </c>
      <c r="H385" s="182">
        <f>'2018年四季度施工生产计划 （报局）美元'!H337*L384</f>
        <v>1564.515756</v>
      </c>
      <c r="I385" s="182">
        <f>'2018年四季度施工生产计划 （报局）美元'!I337*L384</f>
        <v>0</v>
      </c>
      <c r="J385" s="255" t="s">
        <v>490</v>
      </c>
      <c r="L385" s="80">
        <v>6.4340999999999999</v>
      </c>
      <c r="M385" s="129">
        <f>H385-L385*'2018年四季度施工生产计划 （报局）美元'!H337</f>
        <v>0</v>
      </c>
      <c r="N385" s="129">
        <f>I385-L385*'2018年四季度施工生产计划 （报局）美元'!I337</f>
        <v>0</v>
      </c>
      <c r="O385" s="129">
        <f>E385-L385*'2018年四季度施工生产计划 （报局）美元'!E337</f>
        <v>0</v>
      </c>
    </row>
    <row r="386" spans="1:15" s="261" customFormat="1" ht="45" customHeight="1">
      <c r="A386" s="254" t="s">
        <v>320</v>
      </c>
      <c r="B386" s="255" t="s">
        <v>321</v>
      </c>
      <c r="C386" s="263" t="s">
        <v>469</v>
      </c>
      <c r="D386" s="262" t="s">
        <v>357</v>
      </c>
      <c r="E386" s="182">
        <f>'2018年四季度施工生产计划 （报局）美元'!E338*L385</f>
        <v>4973.5592999999999</v>
      </c>
      <c r="F386" s="263" t="s">
        <v>322</v>
      </c>
      <c r="G386" s="259" t="s">
        <v>323</v>
      </c>
      <c r="H386" s="182">
        <f>'2018年四季度施工生产计划 （报局）美元'!H338*L385</f>
        <v>613.42709400000001</v>
      </c>
      <c r="I386" s="182">
        <f>'2018年四季度施工生产计划 （报局）美元'!I338*L385</f>
        <v>900.774</v>
      </c>
      <c r="J386" s="255" t="s">
        <v>407</v>
      </c>
      <c r="L386" s="80">
        <v>6.4340999999999999</v>
      </c>
      <c r="M386" s="129">
        <f>H386-L386*'2018年四季度施工生产计划 （报局）美元'!H338</f>
        <v>0</v>
      </c>
      <c r="N386" s="129">
        <f>I386-L386*'2018年四季度施工生产计划 （报局）美元'!I338</f>
        <v>0</v>
      </c>
      <c r="O386" s="129">
        <f>E386-L386*'2018年四季度施工生产计划 （报局）美元'!E338</f>
        <v>0</v>
      </c>
    </row>
    <row r="387" spans="1:15" s="261" customFormat="1" ht="25.5">
      <c r="A387" s="254" t="s">
        <v>324</v>
      </c>
      <c r="B387" s="255" t="s">
        <v>325</v>
      </c>
      <c r="C387" s="263" t="s">
        <v>469</v>
      </c>
      <c r="D387" s="262" t="s">
        <v>358</v>
      </c>
      <c r="E387" s="182">
        <f>'2018年四季度施工生产计划 （报局）美元'!E339*L386</f>
        <v>12130.916481</v>
      </c>
      <c r="F387" s="263" t="s">
        <v>326</v>
      </c>
      <c r="G387" s="259" t="s">
        <v>327</v>
      </c>
      <c r="H387" s="182">
        <f>'2018年四季度施工生产计划 （报局）美元'!H339*L386</f>
        <v>2233.9838609999997</v>
      </c>
      <c r="I387" s="182">
        <f>'2018年四季度施工生产计划 （报局）美元'!I339*L386</f>
        <v>964.14988499999993</v>
      </c>
      <c r="J387" s="255" t="s">
        <v>446</v>
      </c>
      <c r="L387" s="80">
        <v>6.4340999999999999</v>
      </c>
      <c r="M387" s="129">
        <f>H387-L387*'2018年四季度施工生产计划 （报局）美元'!H339</f>
        <v>0</v>
      </c>
      <c r="N387" s="129">
        <f>I387-L387*'2018年四季度施工生产计划 （报局）美元'!I339</f>
        <v>0</v>
      </c>
      <c r="O387" s="129">
        <f>E387-L387*'2018年四季度施工生产计划 （报局）美元'!E339</f>
        <v>0</v>
      </c>
    </row>
    <row r="388" spans="1:15" s="252" customFormat="1" ht="27" customHeight="1">
      <c r="A388" s="254" t="s">
        <v>328</v>
      </c>
      <c r="B388" s="255" t="s">
        <v>329</v>
      </c>
      <c r="C388" s="263" t="s">
        <v>469</v>
      </c>
      <c r="D388" s="262" t="s">
        <v>359</v>
      </c>
      <c r="E388" s="182">
        <f>'2018年四季度施工生产计划 （报局）美元'!E340*L387</f>
        <v>9566.8632900000011</v>
      </c>
      <c r="F388" s="265"/>
      <c r="G388" s="259"/>
      <c r="H388" s="182">
        <f>'2018年四季度施工生产计划 （报局）美元'!H340*L387</f>
        <v>2026.7415000000001</v>
      </c>
      <c r="I388" s="182">
        <f>'2018年四季度施工生产计划 （报局）美元'!I340*L387</f>
        <v>6856.0482779999993</v>
      </c>
      <c r="J388" s="255"/>
      <c r="L388" s="80">
        <v>6.4340999999999999</v>
      </c>
      <c r="M388" s="129">
        <f>H388-L388*'2018年四季度施工生产计划 （报局）美元'!H340</f>
        <v>0</v>
      </c>
      <c r="N388" s="129">
        <f>I388-L388*'2018年四季度施工生产计划 （报局）美元'!I340</f>
        <v>0</v>
      </c>
      <c r="O388" s="129">
        <f>E388-L388*'2018年四季度施工生产计划 （报局）美元'!E340</f>
        <v>0</v>
      </c>
    </row>
    <row r="389" spans="1:15" s="261" customFormat="1" ht="18.75" hidden="1" customHeight="1">
      <c r="A389" s="245">
        <v>3.2</v>
      </c>
      <c r="B389" s="246" t="s">
        <v>330</v>
      </c>
      <c r="C389" s="246"/>
      <c r="D389" s="247"/>
      <c r="E389" s="248"/>
      <c r="F389" s="249"/>
      <c r="G389" s="250"/>
      <c r="H389" s="253"/>
      <c r="I389" s="253"/>
      <c r="J389" s="251"/>
      <c r="L389" s="80">
        <v>6.4340999999999999</v>
      </c>
      <c r="M389" s="129">
        <f>H389-L389*'2018年四季度施工生产计划 （报局）美元'!H341</f>
        <v>0</v>
      </c>
      <c r="N389" s="129">
        <f>I389-L389*'2018年四季度施工生产计划 （报局）美元'!I341</f>
        <v>0</v>
      </c>
      <c r="O389" s="129">
        <f>E389-L389*'2018年四季度施工生产计划 （报局）美元'!E341</f>
        <v>0</v>
      </c>
    </row>
    <row r="390" spans="1:15" s="252" customFormat="1" ht="27" customHeight="1">
      <c r="A390" s="254" t="s">
        <v>279</v>
      </c>
      <c r="B390" s="255"/>
      <c r="C390" s="255"/>
      <c r="D390" s="256"/>
      <c r="E390" s="257"/>
      <c r="F390" s="263"/>
      <c r="G390" s="259"/>
      <c r="H390" s="264"/>
      <c r="I390" s="264"/>
      <c r="J390" s="255"/>
      <c r="L390" s="80">
        <v>6.4340999999999999</v>
      </c>
      <c r="M390" s="129">
        <f>H390-L390*'2018年四季度施工生产计划 （报局）美元'!H342</f>
        <v>0</v>
      </c>
      <c r="N390" s="129">
        <f>I390-L390*'2018年四季度施工生产计划 （报局）美元'!I342</f>
        <v>0</v>
      </c>
      <c r="O390" s="129">
        <f>E390-L390*'2018年四季度施工生产计划 （报局）美元'!E342</f>
        <v>0</v>
      </c>
    </row>
    <row r="391" spans="1:15" s="252" customFormat="1" ht="27" customHeight="1">
      <c r="A391" s="245">
        <v>4</v>
      </c>
      <c r="B391" s="246" t="s">
        <v>202</v>
      </c>
      <c r="C391" s="246"/>
      <c r="D391" s="247"/>
      <c r="E391" s="248">
        <f>E392+E396</f>
        <v>399719.4316262753</v>
      </c>
      <c r="F391" s="249"/>
      <c r="G391" s="250"/>
      <c r="H391" s="248">
        <f>H392+H396</f>
        <v>212096.00528328394</v>
      </c>
      <c r="I391" s="248">
        <f>I392+I396</f>
        <v>41841.952299853765</v>
      </c>
      <c r="J391" s="251"/>
      <c r="L391" s="80">
        <v>6.4340999999999999</v>
      </c>
      <c r="M391" s="129">
        <f>H391-L391*'2018年四季度施工生产计划 （报局）美元'!H343</f>
        <v>0</v>
      </c>
      <c r="N391" s="129">
        <f>I391-L391*'2018年四季度施工生产计划 （报局）美元'!I343</f>
        <v>0</v>
      </c>
      <c r="O391" s="129">
        <f>E391-L391*'2018年四季度施工生产计划 （报局）美元'!E343</f>
        <v>0</v>
      </c>
    </row>
    <row r="392" spans="1:15" s="261" customFormat="1" ht="196.5" customHeight="1">
      <c r="A392" s="245">
        <v>4.0999999999999996</v>
      </c>
      <c r="B392" s="246" t="s">
        <v>331</v>
      </c>
      <c r="C392" s="246"/>
      <c r="D392" s="247"/>
      <c r="E392" s="248">
        <f>SUM(E393:E395)</f>
        <v>263438.43380999996</v>
      </c>
      <c r="F392" s="249"/>
      <c r="G392" s="250"/>
      <c r="H392" s="248">
        <f>SUM(H393:H395)</f>
        <v>140903.57295</v>
      </c>
      <c r="I392" s="248">
        <f>I393+I394+I395</f>
        <v>34249.778640853765</v>
      </c>
      <c r="J392" s="251"/>
      <c r="L392" s="80">
        <v>6.4340999999999999</v>
      </c>
      <c r="M392" s="129">
        <f>H392-L392*'2018年四季度施工生产计划 （报局）美元'!H344</f>
        <v>0</v>
      </c>
      <c r="N392" s="129">
        <f>I392-L392*'2018年四季度施工生产计划 （报局）美元'!I344</f>
        <v>0</v>
      </c>
      <c r="O392" s="129">
        <f>E392-L392*'2018年四季度施工生产计划 （报局）美元'!E344</f>
        <v>0</v>
      </c>
    </row>
    <row r="393" spans="1:15" s="261" customFormat="1" ht="191.25">
      <c r="A393" s="254" t="s">
        <v>332</v>
      </c>
      <c r="B393" s="255" t="s">
        <v>471</v>
      </c>
      <c r="C393" s="263" t="s">
        <v>472</v>
      </c>
      <c r="D393" s="262" t="s">
        <v>360</v>
      </c>
      <c r="E393" s="182">
        <f>'2018年四季度施工生产计划 （报局）美元'!E345*L392</f>
        <v>57436.888995000001</v>
      </c>
      <c r="F393" s="263" t="s">
        <v>333</v>
      </c>
      <c r="G393" s="259" t="s">
        <v>334</v>
      </c>
      <c r="H393" s="182">
        <f>'2018年四季度施工生产计划 （报局）美元'!H345*L392</f>
        <v>41916.552975000006</v>
      </c>
      <c r="I393" s="182">
        <f>1054.63*L392</f>
        <v>6785.5948830000007</v>
      </c>
      <c r="J393" s="255" t="s">
        <v>447</v>
      </c>
      <c r="L393" s="80">
        <v>6.4340999999999999</v>
      </c>
      <c r="M393" s="129">
        <f>H393-L393*'2018年四季度施工生产计划 （报局）美元'!H345</f>
        <v>0</v>
      </c>
      <c r="N393" s="129">
        <f>I393-L393*'2018年四季度施工生产计划 （报局）美元'!I345</f>
        <v>0</v>
      </c>
      <c r="O393" s="129">
        <f>E393-L393*'2018年四季度施工生产计划 （报局）美元'!E345</f>
        <v>0</v>
      </c>
    </row>
    <row r="394" spans="1:15" s="261" customFormat="1" ht="72.75" customHeight="1">
      <c r="A394" s="254" t="s">
        <v>335</v>
      </c>
      <c r="B394" s="255" t="s">
        <v>374</v>
      </c>
      <c r="C394" s="263" t="s">
        <v>472</v>
      </c>
      <c r="D394" s="262" t="s">
        <v>361</v>
      </c>
      <c r="E394" s="182">
        <f>'2018年四季度施工生产计划 （报局）美元'!E346*L393</f>
        <v>39519.207315</v>
      </c>
      <c r="F394" s="263" t="s">
        <v>453</v>
      </c>
      <c r="G394" s="263" t="s">
        <v>453</v>
      </c>
      <c r="H394" s="182">
        <f>'2018年四季度施工生产计划 （报局）美元'!H346*L393</f>
        <v>20227.523580000001</v>
      </c>
      <c r="I394" s="182">
        <f>'2018年四季度施工生产计划 （报局）美元'!I346*L393</f>
        <v>264.79809985376312</v>
      </c>
      <c r="J394" s="255" t="s">
        <v>448</v>
      </c>
      <c r="L394" s="80">
        <v>6.4340999999999999</v>
      </c>
      <c r="M394" s="129">
        <f>H394-L394*'2018年四季度施工生产计划 （报局）美元'!H346</f>
        <v>0</v>
      </c>
      <c r="N394" s="129">
        <f>I394-L394*'2018年四季度施工生产计划 （报局）美元'!I346</f>
        <v>0</v>
      </c>
      <c r="O394" s="129">
        <f>E394-L394*'2018年四季度施工生产计划 （报局）美元'!E346</f>
        <v>0</v>
      </c>
    </row>
    <row r="395" spans="1:15" s="252" customFormat="1" ht="27" customHeight="1">
      <c r="A395" s="254" t="s">
        <v>404</v>
      </c>
      <c r="B395" s="255" t="s">
        <v>338</v>
      </c>
      <c r="C395" s="263" t="s">
        <v>469</v>
      </c>
      <c r="D395" s="262" t="s">
        <v>363</v>
      </c>
      <c r="E395" s="182">
        <f>'2018年四季度施工生产计划 （报局）美元'!E347*L394</f>
        <v>166482.33749999999</v>
      </c>
      <c r="F395" s="263" t="s">
        <v>339</v>
      </c>
      <c r="G395" s="263" t="s">
        <v>339</v>
      </c>
      <c r="H395" s="182">
        <f>'2018年四季度施工生产计划 （报局）美元'!H347*L394</f>
        <v>78759.496395000009</v>
      </c>
      <c r="I395" s="182">
        <f>'2018年四季度施工生产计划 （报局）美元'!I347*L394</f>
        <v>27199.385657999999</v>
      </c>
      <c r="J395" s="255" t="s">
        <v>449</v>
      </c>
      <c r="L395" s="80">
        <v>6.4340999999999999</v>
      </c>
      <c r="M395" s="129">
        <f>H395-L395*'2018年四季度施工生产计划 （报局）美元'!H347</f>
        <v>0</v>
      </c>
      <c r="N395" s="129">
        <f>I395-L395*'2018年四季度施工生产计划 （报局）美元'!I347</f>
        <v>0</v>
      </c>
      <c r="O395" s="129">
        <f>E395-L395*'2018年四季度施工生产计划 （报局）美元'!E347</f>
        <v>0</v>
      </c>
    </row>
    <row r="396" spans="1:15" s="261" customFormat="1" ht="15">
      <c r="A396" s="245">
        <v>4.2</v>
      </c>
      <c r="B396" s="246" t="s">
        <v>340</v>
      </c>
      <c r="C396" s="246"/>
      <c r="D396" s="262"/>
      <c r="E396" s="248">
        <f>SUM(E397:E399)</f>
        <v>136280.99781627531</v>
      </c>
      <c r="F396" s="249"/>
      <c r="G396" s="250"/>
      <c r="H396" s="248">
        <f>SUM(H397:H399)</f>
        <v>71192.432333283927</v>
      </c>
      <c r="I396" s="248">
        <f>SUM(I397:I399)</f>
        <v>7592.173659</v>
      </c>
      <c r="J396" s="251"/>
      <c r="L396" s="80">
        <v>6.4340999999999999</v>
      </c>
      <c r="M396" s="129">
        <f>H396-L396*'2018年四季度施工生产计划 （报局）美元'!H348</f>
        <v>0</v>
      </c>
      <c r="N396" s="129">
        <f>I396-L396*'2018年四季度施工生产计划 （报局）美元'!I348</f>
        <v>0</v>
      </c>
      <c r="O396" s="129">
        <f>E396-L396*'2018年四季度施工生产计划 （报局）美元'!E348</f>
        <v>0</v>
      </c>
    </row>
    <row r="397" spans="1:15" s="261" customFormat="1" ht="38.25">
      <c r="A397" s="254" t="s">
        <v>341</v>
      </c>
      <c r="B397" s="255" t="s">
        <v>342</v>
      </c>
      <c r="C397" s="263" t="s">
        <v>469</v>
      </c>
      <c r="D397" s="262" t="s">
        <v>364</v>
      </c>
      <c r="E397" s="182">
        <f>'2018年四季度施工生产计划 （报局）美元'!E349*L396</f>
        <v>88790.58</v>
      </c>
      <c r="F397" s="263" t="s">
        <v>424</v>
      </c>
      <c r="G397" s="263" t="s">
        <v>424</v>
      </c>
      <c r="H397" s="182">
        <f>'2018年四季度施工生产计划 （报局）美元'!H349*L396</f>
        <v>24042.745739042726</v>
      </c>
      <c r="I397" s="182">
        <f>'2018年四季度施工生产计划 （报局）美元'!I349*L396</f>
        <v>2081.1739859999998</v>
      </c>
      <c r="J397" s="255" t="s">
        <v>450</v>
      </c>
      <c r="L397" s="80">
        <v>6.4340999999999999</v>
      </c>
      <c r="M397" s="129">
        <f>H397-L397*'2018年四季度施工生产计划 （报局）美元'!H349</f>
        <v>0</v>
      </c>
      <c r="N397" s="129">
        <f>I397-L397*'2018年四季度施工生产计划 （报局）美元'!I349</f>
        <v>0</v>
      </c>
      <c r="O397" s="129">
        <f>E397-L397*'2018年四季度施工生产计划 （报局）美元'!E349</f>
        <v>0</v>
      </c>
    </row>
    <row r="398" spans="1:15" s="261" customFormat="1" ht="110.25" customHeight="1">
      <c r="A398" s="254" t="s">
        <v>343</v>
      </c>
      <c r="B398" s="255" t="s">
        <v>344</v>
      </c>
      <c r="C398" s="263" t="s">
        <v>469</v>
      </c>
      <c r="D398" s="262" t="s">
        <v>365</v>
      </c>
      <c r="E398" s="182">
        <f>'2018年四季度施工生产计划 （报局）美元'!E350*L397</f>
        <v>1232.9401481141037</v>
      </c>
      <c r="F398" s="263" t="s">
        <v>425</v>
      </c>
      <c r="G398" s="263" t="s">
        <v>425</v>
      </c>
      <c r="H398" s="182">
        <f>'2018年四季度施工生产计划 （报局）美元'!H350*L397</f>
        <v>892.20892607999997</v>
      </c>
      <c r="I398" s="182">
        <f>'2018年四季度施工生产计划 （报局）美元'!I350*L397</f>
        <v>169.34551200000001</v>
      </c>
      <c r="J398" s="255" t="s">
        <v>451</v>
      </c>
      <c r="L398" s="80">
        <v>6.4340999999999999</v>
      </c>
      <c r="M398" s="129">
        <f>H398-L398*'2018年四季度施工生产计划 （报局）美元'!H350</f>
        <v>0</v>
      </c>
      <c r="N398" s="129">
        <f>I398-L398*'2018年四季度施工生产计划 （报局）美元'!I350</f>
        <v>0</v>
      </c>
      <c r="O398" s="129">
        <f>E398-L398*'2018年四季度施工生产计划 （报局）美元'!E350</f>
        <v>0</v>
      </c>
    </row>
    <row r="399" spans="1:15" s="129" customFormat="1" ht="26.25" customHeight="1">
      <c r="A399" s="254" t="s">
        <v>375</v>
      </c>
      <c r="B399" s="255" t="s">
        <v>336</v>
      </c>
      <c r="C399" s="263" t="s">
        <v>469</v>
      </c>
      <c r="D399" s="262" t="s">
        <v>362</v>
      </c>
      <c r="E399" s="182">
        <f>'2018年四季度施工生产计划 （报局）美元'!E351*L398</f>
        <v>46257.477668161198</v>
      </c>
      <c r="F399" s="263" t="s">
        <v>337</v>
      </c>
      <c r="G399" s="259" t="s">
        <v>452</v>
      </c>
      <c r="H399" s="182">
        <f>'2018年四季度施工生产计划 （报局）美元'!H351*L398</f>
        <v>46257.477668161198</v>
      </c>
      <c r="I399" s="182">
        <f>'2018年四季度施工生产计划 （报局）美元'!I351*L398</f>
        <v>5341.6541610000004</v>
      </c>
      <c r="J399" s="255" t="s">
        <v>491</v>
      </c>
      <c r="L399" s="80">
        <v>6.4340999999999999</v>
      </c>
      <c r="M399" s="129">
        <f>H399-L399*'2018年四季度施工生产计划 （报局）美元'!H351</f>
        <v>0</v>
      </c>
      <c r="N399" s="129">
        <f>I399-L399*'2018年四季度施工生产计划 （报局）美元'!I351</f>
        <v>0</v>
      </c>
      <c r="O399" s="129">
        <f>E399-L399*'2018年四季度施工生产计划 （报局）美元'!E351</f>
        <v>0</v>
      </c>
    </row>
    <row r="400" spans="1:15" s="76" customFormat="1" ht="24.75" customHeight="1">
      <c r="A400" s="167" t="s">
        <v>179</v>
      </c>
      <c r="B400" s="168" t="s">
        <v>180</v>
      </c>
      <c r="C400" s="168"/>
      <c r="D400" s="167" t="s">
        <v>39</v>
      </c>
      <c r="E400" s="170">
        <f>E401+E407+E413</f>
        <v>244388.07706010004</v>
      </c>
      <c r="F400" s="168"/>
      <c r="G400" s="168"/>
      <c r="H400" s="239">
        <f>H401+H407+H413</f>
        <v>48506.872923000003</v>
      </c>
      <c r="I400" s="239">
        <f>I401+I407+I413</f>
        <v>8221.3492152586859</v>
      </c>
      <c r="J400" s="169"/>
      <c r="L400" s="80">
        <v>6.4340999999999999</v>
      </c>
      <c r="M400" s="129">
        <f>H400-L400*'2018年四季度施工生产计划 （报局）美元'!H352</f>
        <v>0</v>
      </c>
      <c r="N400" s="129">
        <f>I400-L400*'2018年四季度施工生产计划 （报局）美元'!I352</f>
        <v>0</v>
      </c>
      <c r="O400" s="129">
        <f>E400-L400*'2018年四季度施工生产计划 （报局）美元'!E352</f>
        <v>-22005.931359999988</v>
      </c>
    </row>
    <row r="401" spans="1:15" s="76" customFormat="1" ht="24.75" customHeight="1">
      <c r="A401" s="69" t="s">
        <v>104</v>
      </c>
      <c r="B401" s="77" t="s">
        <v>73</v>
      </c>
      <c r="C401" s="77"/>
      <c r="D401" s="105"/>
      <c r="E401" s="178">
        <f>E402+E403</f>
        <v>244388.07706010004</v>
      </c>
      <c r="F401" s="70"/>
      <c r="G401" s="70"/>
      <c r="H401" s="178">
        <f>H402+H403</f>
        <v>48506.872923000003</v>
      </c>
      <c r="I401" s="178">
        <f>I402+I403</f>
        <v>8221.3492152586859</v>
      </c>
      <c r="J401" s="121"/>
      <c r="L401" s="80">
        <v>6.4340999999999999</v>
      </c>
      <c r="M401" s="129">
        <f>H401-L401*'2018年四季度施工生产计划 （报局）美元'!H353</f>
        <v>0</v>
      </c>
      <c r="N401" s="129">
        <f>I401-L401*'2018年四季度施工生产计划 （报局）美元'!I353</f>
        <v>0</v>
      </c>
      <c r="O401" s="129">
        <f>E401-L401*'2018年四季度施工生产计划 （报局）美元'!E353</f>
        <v>-22005.931359999988</v>
      </c>
    </row>
    <row r="402" spans="1:15" s="76" customFormat="1" ht="24.75" customHeight="1">
      <c r="A402" s="74"/>
      <c r="B402" s="75" t="s">
        <v>53</v>
      </c>
      <c r="C402" s="75"/>
      <c r="D402" s="106"/>
      <c r="E402" s="191">
        <f>E416</f>
        <v>70627.800911000013</v>
      </c>
      <c r="F402" s="96"/>
      <c r="G402" s="96"/>
      <c r="H402" s="191">
        <f>H416</f>
        <v>20574.32157</v>
      </c>
      <c r="I402" s="191">
        <f>I416</f>
        <v>8221.3492152586859</v>
      </c>
      <c r="J402" s="122"/>
      <c r="L402" s="80">
        <v>6.4340999999999999</v>
      </c>
      <c r="M402" s="129">
        <f>H402-L402*'2018年四季度施工生产计划 （报局）美元'!H354</f>
        <v>0</v>
      </c>
      <c r="N402" s="129">
        <f>I402-L402*'2018年四季度施工生产计划 （报局）美元'!I354</f>
        <v>0</v>
      </c>
      <c r="O402" s="129">
        <f>E402-L402*'2018年四季度施工生产计划 （报局）美元'!E354</f>
        <v>-22005.931359999988</v>
      </c>
    </row>
    <row r="403" spans="1:15" s="76" customFormat="1" ht="24.75" customHeight="1">
      <c r="A403" s="74"/>
      <c r="B403" s="75" t="s">
        <v>58</v>
      </c>
      <c r="C403" s="75"/>
      <c r="D403" s="106"/>
      <c r="E403" s="191">
        <f>E424</f>
        <v>173760.27614910001</v>
      </c>
      <c r="F403" s="96"/>
      <c r="G403" s="96"/>
      <c r="H403" s="191">
        <f>H424</f>
        <v>27932.551352999999</v>
      </c>
      <c r="I403" s="191">
        <f>I424</f>
        <v>0</v>
      </c>
      <c r="J403" s="122"/>
      <c r="L403" s="80">
        <v>6.4340999999999999</v>
      </c>
      <c r="M403" s="129">
        <f>H403-L403*'2018年四季度施工生产计划 （报局）美元'!H355</f>
        <v>0</v>
      </c>
      <c r="N403" s="129">
        <f>I403-L403*'2018年四季度施工生产计划 （报局）美元'!I355</f>
        <v>0</v>
      </c>
      <c r="O403" s="129">
        <f>E403-L403*'2018年四季度施工生产计划 （报局）美元'!E355</f>
        <v>0</v>
      </c>
    </row>
    <row r="404" spans="1:15" s="76" customFormat="1" ht="24.75" customHeight="1">
      <c r="A404" s="74"/>
      <c r="B404" s="75" t="s">
        <v>70</v>
      </c>
      <c r="C404" s="75"/>
      <c r="D404" s="106"/>
      <c r="E404" s="179"/>
      <c r="F404" s="96"/>
      <c r="G404" s="96"/>
      <c r="H404" s="189"/>
      <c r="I404" s="189"/>
      <c r="J404" s="122"/>
      <c r="L404" s="80">
        <v>6.4340999999999999</v>
      </c>
      <c r="M404" s="129">
        <f>H404-L404*'2018年四季度施工生产计划 （报局）美元'!H356</f>
        <v>0</v>
      </c>
      <c r="N404" s="129">
        <f>I404-L404*'2018年四季度施工生产计划 （报局）美元'!I356</f>
        <v>0</v>
      </c>
      <c r="O404" s="129">
        <f>E404-L404*'2018年四季度施工生产计划 （报局）美元'!E356</f>
        <v>0</v>
      </c>
    </row>
    <row r="405" spans="1:15" s="76" customFormat="1" ht="24.75" customHeight="1">
      <c r="A405" s="74"/>
      <c r="B405" s="75" t="s">
        <v>61</v>
      </c>
      <c r="C405" s="75"/>
      <c r="D405" s="106"/>
      <c r="E405" s="179"/>
      <c r="F405" s="96"/>
      <c r="G405" s="96"/>
      <c r="H405" s="189"/>
      <c r="I405" s="189"/>
      <c r="J405" s="122"/>
      <c r="L405" s="80">
        <v>6.4340999999999999</v>
      </c>
      <c r="M405" s="129">
        <f>H405-L405*'2018年四季度施工生产计划 （报局）美元'!H357</f>
        <v>0</v>
      </c>
      <c r="N405" s="129">
        <f>I405-L405*'2018年四季度施工生产计划 （报局）美元'!I357</f>
        <v>0</v>
      </c>
      <c r="O405" s="129">
        <f>E405-L405*'2018年四季度施工生产计划 （报局）美元'!E357</f>
        <v>0</v>
      </c>
    </row>
    <row r="406" spans="1:15" s="76" customFormat="1" ht="24.75" customHeight="1">
      <c r="A406" s="74"/>
      <c r="B406" s="115" t="s">
        <v>163</v>
      </c>
      <c r="C406" s="115"/>
      <c r="D406" s="106"/>
      <c r="E406" s="179"/>
      <c r="F406" s="96"/>
      <c r="G406" s="96"/>
      <c r="H406" s="189"/>
      <c r="I406" s="189"/>
      <c r="J406" s="122"/>
      <c r="L406" s="80">
        <v>6.4340999999999999</v>
      </c>
      <c r="M406" s="129">
        <f>H406-L406*'2018年四季度施工生产计划 （报局）美元'!H358</f>
        <v>0</v>
      </c>
      <c r="N406" s="129">
        <f>I406-L406*'2018年四季度施工生产计划 （报局）美元'!I358</f>
        <v>0</v>
      </c>
      <c r="O406" s="129">
        <f>E406-L406*'2018年四季度施工生产计划 （报局）美元'!E358</f>
        <v>0</v>
      </c>
    </row>
    <row r="407" spans="1:15" s="76" customFormat="1" ht="24.75" customHeight="1">
      <c r="A407" s="69" t="s">
        <v>104</v>
      </c>
      <c r="B407" s="77" t="s">
        <v>74</v>
      </c>
      <c r="C407" s="77"/>
      <c r="D407" s="105"/>
      <c r="E407" s="180"/>
      <c r="F407" s="70"/>
      <c r="G407" s="70"/>
      <c r="H407" s="190"/>
      <c r="I407" s="190"/>
      <c r="J407" s="121"/>
      <c r="L407" s="80">
        <v>6.4340999999999999</v>
      </c>
      <c r="M407" s="129">
        <f>H407-L407*'2018年四季度施工生产计划 （报局）美元'!H359</f>
        <v>0</v>
      </c>
      <c r="N407" s="129">
        <f>I407-L407*'2018年四季度施工生产计划 （报局）美元'!I359</f>
        <v>0</v>
      </c>
      <c r="O407" s="129">
        <f>E407-L407*'2018年四季度施工生产计划 （报局）美元'!E359</f>
        <v>0</v>
      </c>
    </row>
    <row r="408" spans="1:15" s="76" customFormat="1" ht="24.75" customHeight="1">
      <c r="A408" s="74"/>
      <c r="B408" s="75" t="s">
        <v>53</v>
      </c>
      <c r="C408" s="75"/>
      <c r="D408" s="106"/>
      <c r="E408" s="179"/>
      <c r="F408" s="96"/>
      <c r="G408" s="96"/>
      <c r="H408" s="189"/>
      <c r="I408" s="189"/>
      <c r="J408" s="122"/>
      <c r="L408" s="80">
        <v>6.4340999999999999</v>
      </c>
      <c r="M408" s="129">
        <f>H408-L408*'2018年四季度施工生产计划 （报局）美元'!H360</f>
        <v>0</v>
      </c>
      <c r="N408" s="129">
        <f>I408-L408*'2018年四季度施工生产计划 （报局）美元'!I360</f>
        <v>0</v>
      </c>
      <c r="O408" s="129">
        <f>E408-L408*'2018年四季度施工生产计划 （报局）美元'!E360</f>
        <v>0</v>
      </c>
    </row>
    <row r="409" spans="1:15" s="76" customFormat="1" ht="24.75" customHeight="1">
      <c r="A409" s="74"/>
      <c r="B409" s="75" t="s">
        <v>58</v>
      </c>
      <c r="C409" s="75"/>
      <c r="D409" s="106"/>
      <c r="E409" s="179"/>
      <c r="F409" s="96"/>
      <c r="G409" s="96"/>
      <c r="H409" s="189"/>
      <c r="I409" s="189"/>
      <c r="J409" s="122"/>
      <c r="L409" s="80">
        <v>6.4340999999999999</v>
      </c>
      <c r="M409" s="129">
        <f>H409-L409*'2018年四季度施工生产计划 （报局）美元'!H361</f>
        <v>0</v>
      </c>
      <c r="N409" s="129">
        <f>I409-L409*'2018年四季度施工生产计划 （报局）美元'!I361</f>
        <v>0</v>
      </c>
      <c r="O409" s="129">
        <f>E409-L409*'2018年四季度施工生产计划 （报局）美元'!E361</f>
        <v>0</v>
      </c>
    </row>
    <row r="410" spans="1:15" s="76" customFormat="1" ht="24.75" customHeight="1">
      <c r="A410" s="74"/>
      <c r="B410" s="75" t="s">
        <v>70</v>
      </c>
      <c r="C410" s="75"/>
      <c r="D410" s="106"/>
      <c r="E410" s="179"/>
      <c r="F410" s="96"/>
      <c r="G410" s="96"/>
      <c r="H410" s="189"/>
      <c r="I410" s="189"/>
      <c r="J410" s="122"/>
      <c r="L410" s="80">
        <v>6.4340999999999999</v>
      </c>
      <c r="M410" s="129">
        <f>H410-L410*'2018年四季度施工生产计划 （报局）美元'!H362</f>
        <v>0</v>
      </c>
      <c r="N410" s="129">
        <f>I410-L410*'2018年四季度施工生产计划 （报局）美元'!I362</f>
        <v>0</v>
      </c>
      <c r="O410" s="129">
        <f>E410-L410*'2018年四季度施工生产计划 （报局）美元'!E362</f>
        <v>0</v>
      </c>
    </row>
    <row r="411" spans="1:15" s="76" customFormat="1" ht="24.75" customHeight="1">
      <c r="A411" s="74"/>
      <c r="B411" s="75" t="s">
        <v>61</v>
      </c>
      <c r="C411" s="75"/>
      <c r="D411" s="106"/>
      <c r="E411" s="179"/>
      <c r="F411" s="96"/>
      <c r="G411" s="96"/>
      <c r="H411" s="189"/>
      <c r="I411" s="189"/>
      <c r="J411" s="122"/>
      <c r="L411" s="80">
        <v>6.4340999999999999</v>
      </c>
      <c r="M411" s="129">
        <f>H411-L411*'2018年四季度施工生产计划 （报局）美元'!H363</f>
        <v>0</v>
      </c>
      <c r="N411" s="129">
        <f>I411-L411*'2018年四季度施工生产计划 （报局）美元'!I363</f>
        <v>0</v>
      </c>
      <c r="O411" s="129">
        <f>E411-L411*'2018年四季度施工生产计划 （报局）美元'!E363</f>
        <v>0</v>
      </c>
    </row>
    <row r="412" spans="1:15" s="76" customFormat="1" ht="24.75" customHeight="1">
      <c r="A412" s="74"/>
      <c r="B412" s="115" t="s">
        <v>163</v>
      </c>
      <c r="C412" s="115"/>
      <c r="D412" s="106"/>
      <c r="E412" s="179"/>
      <c r="F412" s="96"/>
      <c r="G412" s="96"/>
      <c r="H412" s="189"/>
      <c r="I412" s="189"/>
      <c r="J412" s="122"/>
      <c r="L412" s="80">
        <v>6.4340999999999999</v>
      </c>
      <c r="M412" s="129">
        <f>H412-L412*'2018年四季度施工生产计划 （报局）美元'!H364</f>
        <v>0</v>
      </c>
      <c r="N412" s="129">
        <f>I412-L412*'2018年四季度施工生产计划 （报局）美元'!I364</f>
        <v>0</v>
      </c>
      <c r="O412" s="129">
        <f>E412-L412*'2018年四季度施工生产计划 （报局）美元'!E364</f>
        <v>0</v>
      </c>
    </row>
    <row r="413" spans="1:15" s="76" customFormat="1" ht="24.75" customHeight="1">
      <c r="A413" s="69" t="s">
        <v>104</v>
      </c>
      <c r="B413" s="77" t="s">
        <v>75</v>
      </c>
      <c r="C413" s="77"/>
      <c r="D413" s="105"/>
      <c r="E413" s="180"/>
      <c r="F413" s="70"/>
      <c r="G413" s="70"/>
      <c r="H413" s="190"/>
      <c r="I413" s="190"/>
      <c r="J413" s="121"/>
      <c r="L413" s="80">
        <v>6.4340999999999999</v>
      </c>
      <c r="M413" s="129">
        <f>H413-L413*'2018年四季度施工生产计划 （报局）美元'!H365</f>
        <v>0</v>
      </c>
      <c r="N413" s="129">
        <f>I413-L413*'2018年四季度施工生产计划 （报局）美元'!I365</f>
        <v>0</v>
      </c>
      <c r="O413" s="129">
        <f>E413-L413*'2018年四季度施工生产计划 （报局）美元'!E365</f>
        <v>0</v>
      </c>
    </row>
    <row r="414" spans="1:15" s="57" customFormat="1" ht="27" customHeight="1">
      <c r="A414" s="74"/>
      <c r="B414" s="75"/>
      <c r="C414" s="75"/>
      <c r="D414" s="106"/>
      <c r="E414" s="179"/>
      <c r="F414" s="96"/>
      <c r="G414" s="96"/>
      <c r="H414" s="189"/>
      <c r="I414" s="189"/>
      <c r="J414" s="122"/>
      <c r="L414" s="80">
        <v>6.4340999999999999</v>
      </c>
      <c r="M414" s="129">
        <f>H414-L414*'2018年四季度施工生产计划 （报局）美元'!H366</f>
        <v>0</v>
      </c>
      <c r="N414" s="129">
        <f>I414-L414*'2018年四季度施工生产计划 （报局）美元'!I366</f>
        <v>0</v>
      </c>
      <c r="O414" s="129">
        <f>E414-L414*'2018年四季度施工生产计划 （报局）美元'!E366</f>
        <v>0</v>
      </c>
    </row>
    <row r="415" spans="1:15" s="17" customFormat="1" ht="27" customHeight="1">
      <c r="A415" s="69" t="s">
        <v>33</v>
      </c>
      <c r="B415" s="77" t="s">
        <v>7</v>
      </c>
      <c r="C415" s="77"/>
      <c r="D415" s="105"/>
      <c r="E415" s="128">
        <f>E416+E424+E431+E440+E449</f>
        <v>244388.07706010004</v>
      </c>
      <c r="F415" s="126"/>
      <c r="G415" s="72"/>
      <c r="H415" s="195">
        <f>H416+H424+H431+H440+H449</f>
        <v>48506.872923000003</v>
      </c>
      <c r="I415" s="195">
        <f>I416+I424+I431+I440+I449</f>
        <v>8221.3492152586859</v>
      </c>
      <c r="J415" s="77"/>
      <c r="L415" s="80">
        <v>6.4340999999999999</v>
      </c>
      <c r="M415" s="129">
        <f>H415-L415*'2018年四季度施工生产计划 （报局）美元'!H367</f>
        <v>0</v>
      </c>
      <c r="N415" s="129">
        <f>I415-L415*'2018年四季度施工生产计划 （报局）美元'!I367</f>
        <v>0</v>
      </c>
      <c r="O415" s="129">
        <f>E415-L415*'2018年四季度施工生产计划 （报局）美元'!E367</f>
        <v>-22005.931359999988</v>
      </c>
    </row>
    <row r="416" spans="1:15" s="17" customFormat="1" ht="27" customHeight="1">
      <c r="A416" s="66">
        <v>1</v>
      </c>
      <c r="B416" s="114" t="s">
        <v>53</v>
      </c>
      <c r="C416" s="114"/>
      <c r="D416" s="107"/>
      <c r="E416" s="67">
        <f>SUM(E418:E419)+SUM(E421:E423)</f>
        <v>70627.800911000013</v>
      </c>
      <c r="F416" s="127"/>
      <c r="G416" s="68"/>
      <c r="H416" s="67">
        <f>SUM(H418:H419)+SUM(H421:H423)</f>
        <v>20574.32157</v>
      </c>
      <c r="I416" s="67">
        <f>SUM(I418:I419)+SUM(I421:I423)</f>
        <v>8221.3492152586859</v>
      </c>
      <c r="J416" s="123"/>
      <c r="L416" s="80">
        <v>6.4340999999999999</v>
      </c>
      <c r="M416" s="129">
        <f>H416-L416*'2018年四季度施工生产计划 （报局）美元'!H368</f>
        <v>0</v>
      </c>
      <c r="N416" s="129">
        <f>I416-L416*'2018年四季度施工生产计划 （报局）美元'!I368</f>
        <v>0</v>
      </c>
      <c r="O416" s="129">
        <f>E416-L416*'2018年四季度施工生产计划 （报局）美元'!E368</f>
        <v>-22005.931359999988</v>
      </c>
    </row>
    <row r="417" spans="1:15" s="80" customFormat="1" ht="39.75" customHeight="1">
      <c r="A417" s="24">
        <v>1.1000000000000001</v>
      </c>
      <c r="B417" s="115" t="s">
        <v>54</v>
      </c>
      <c r="C417" s="115"/>
      <c r="D417" s="108"/>
      <c r="E417" s="181">
        <f>SUM(E418:E419)</f>
        <v>66578.200911000007</v>
      </c>
      <c r="F417" s="99"/>
      <c r="G417" s="100"/>
      <c r="H417" s="181">
        <f>SUM(H418:H419)</f>
        <v>20574.32157</v>
      </c>
      <c r="I417" s="181">
        <f>SUM(I418:I419)</f>
        <v>5326.0042152586866</v>
      </c>
      <c r="J417" s="124"/>
      <c r="L417" s="80">
        <v>6.4340999999999999</v>
      </c>
      <c r="M417" s="129">
        <f>H417-L417*'2018年四季度施工生产计划 （报局）美元'!H369</f>
        <v>0</v>
      </c>
      <c r="N417" s="129">
        <f>I417-L417*'2018年四季度施工生产计划 （报局）美元'!I369</f>
        <v>0</v>
      </c>
      <c r="O417" s="129">
        <f>E417-L417*'2018年四季度施工生产计划 （报局）美元'!E369</f>
        <v>0</v>
      </c>
    </row>
    <row r="418" spans="1:15" s="80" customFormat="1" ht="160.5" customHeight="1">
      <c r="A418" s="78" t="s">
        <v>51</v>
      </c>
      <c r="B418" s="79" t="s">
        <v>113</v>
      </c>
      <c r="C418" s="203" t="s">
        <v>474</v>
      </c>
      <c r="D418" s="196" t="s">
        <v>198</v>
      </c>
      <c r="E418" s="182">
        <f>'2018年四季度施工生产计划 （报局）美元'!E370*L417</f>
        <v>65175.245406000002</v>
      </c>
      <c r="F418" s="14" t="s">
        <v>115</v>
      </c>
      <c r="G418" s="101" t="s">
        <v>115</v>
      </c>
      <c r="H418" s="182">
        <f>'2018年四季度施工生产计划 （报局）美元'!H370*L417</f>
        <v>19945.71</v>
      </c>
      <c r="I418" s="182">
        <f>'2018年四季度施工生产计划 （报局）美元'!I370*L417</f>
        <v>5160.6564042086457</v>
      </c>
      <c r="J418" s="79" t="s">
        <v>437</v>
      </c>
      <c r="L418" s="80">
        <v>6.4340999999999999</v>
      </c>
      <c r="M418" s="129">
        <f>H418-L418*'2018年四季度施工生产计划 （报局）美元'!H370</f>
        <v>0</v>
      </c>
      <c r="N418" s="129">
        <f>I418-L418*'2018年四季度施工生产计划 （报局）美元'!I370</f>
        <v>0</v>
      </c>
      <c r="O418" s="129">
        <f>E418-L418*'2018年四季度施工生产计划 （报局）美元'!E370</f>
        <v>0</v>
      </c>
    </row>
    <row r="419" spans="1:15" s="17" customFormat="1" ht="27" customHeight="1">
      <c r="A419" s="78" t="s">
        <v>52</v>
      </c>
      <c r="B419" s="79" t="s">
        <v>114</v>
      </c>
      <c r="C419" s="203" t="s">
        <v>476</v>
      </c>
      <c r="D419" s="196" t="s">
        <v>200</v>
      </c>
      <c r="E419" s="182">
        <f>'2018年四季度施工生产计划 （报局）美元'!E371*L418</f>
        <v>1402.9555050000001</v>
      </c>
      <c r="F419" s="14" t="s">
        <v>116</v>
      </c>
      <c r="G419" s="101" t="s">
        <v>116</v>
      </c>
      <c r="H419" s="182">
        <f>'2018年四季度施工生产计划 （报局）美元'!H371*L418</f>
        <v>628.61157000000003</v>
      </c>
      <c r="I419" s="182">
        <f>'2018年四季度施工生产计划 （报局）美元'!I371*L418</f>
        <v>165.34781105004129</v>
      </c>
      <c r="J419" s="79" t="s">
        <v>438</v>
      </c>
      <c r="L419" s="80">
        <v>6.4340999999999999</v>
      </c>
      <c r="M419" s="129">
        <f>H419-L419*'2018年四季度施工生产计划 （报局）美元'!H371</f>
        <v>0</v>
      </c>
      <c r="N419" s="129">
        <f>I419-L419*'2018年四季度施工生产计划 （报局）美元'!I371</f>
        <v>0</v>
      </c>
      <c r="O419" s="129">
        <f>E419-L419*'2018年四季度施工生产计划 （报局）美元'!E371</f>
        <v>0</v>
      </c>
    </row>
    <row r="420" spans="1:15" s="80" customFormat="1" ht="18.75" customHeight="1">
      <c r="A420" s="24">
        <v>1.2</v>
      </c>
      <c r="B420" s="115" t="s">
        <v>55</v>
      </c>
      <c r="C420" s="115"/>
      <c r="D420" s="108"/>
      <c r="E420" s="181"/>
      <c r="F420" s="99"/>
      <c r="G420" s="100"/>
      <c r="H420" s="181"/>
      <c r="I420" s="182"/>
      <c r="J420" s="124"/>
      <c r="L420" s="80">
        <v>6.4340999999999999</v>
      </c>
      <c r="M420" s="129">
        <f>H420-L420*'2018年四季度施工生产计划 （报局）美元'!H372</f>
        <v>0</v>
      </c>
      <c r="N420" s="129">
        <f>I420-L420*'2018年四季度施工生产计划 （报局）美元'!I372</f>
        <v>0</v>
      </c>
      <c r="O420" s="129">
        <f>E420-L420*'2018年四季度施工生产计划 （报局）美元'!E372</f>
        <v>0</v>
      </c>
    </row>
    <row r="421" spans="1:15" s="80" customFormat="1" ht="18.75" customHeight="1">
      <c r="A421" s="78" t="s">
        <v>143</v>
      </c>
      <c r="B421" s="79" t="s">
        <v>730</v>
      </c>
      <c r="C421" s="79" t="s">
        <v>731</v>
      </c>
      <c r="D421" s="109" t="s">
        <v>120</v>
      </c>
      <c r="E421" s="182">
        <v>4049.6</v>
      </c>
      <c r="F421" s="14" t="s">
        <v>732</v>
      </c>
      <c r="G421" s="101"/>
      <c r="H421" s="171"/>
      <c r="I421" s="182">
        <f>'2018年四季度施工生产计划 （报局）美元'!I373*L420</f>
        <v>2895.3449999999998</v>
      </c>
      <c r="J421" s="79"/>
      <c r="L421" s="80">
        <v>6.4340999999999999</v>
      </c>
      <c r="M421" s="129">
        <f>H421-L421*'2018年四季度施工生产计划 （报局）美元'!H373</f>
        <v>0</v>
      </c>
      <c r="N421" s="129">
        <f>I421-L421*'2018年四季度施工生产计划 （报局）美元'!I373</f>
        <v>0</v>
      </c>
      <c r="O421" s="129">
        <f>E421-L421*'2018年四季度施工生产计划 （报局）美元'!E373</f>
        <v>-22005.931360000002</v>
      </c>
    </row>
    <row r="422" spans="1:15" s="80" customFormat="1" ht="18.75" customHeight="1">
      <c r="A422" s="78" t="s">
        <v>77</v>
      </c>
      <c r="B422" s="79" t="s">
        <v>49</v>
      </c>
      <c r="C422" s="79"/>
      <c r="D422" s="109" t="s">
        <v>39</v>
      </c>
      <c r="E422" s="182"/>
      <c r="F422" s="14"/>
      <c r="G422" s="101"/>
      <c r="H422" s="171"/>
      <c r="I422" s="171"/>
      <c r="J422" s="79"/>
      <c r="L422" s="80">
        <v>6.4340999999999999</v>
      </c>
      <c r="M422" s="129">
        <f>H422-L422*'2018年四季度施工生产计划 （报局）美元'!H374</f>
        <v>0</v>
      </c>
      <c r="N422" s="129">
        <f>I422-L422*'2018年四季度施工生产计划 （报局）美元'!I374</f>
        <v>0</v>
      </c>
      <c r="O422" s="129">
        <f>E422-L422*'2018年四季度施工生产计划 （报局）美元'!E374</f>
        <v>0</v>
      </c>
    </row>
    <row r="423" spans="1:15" s="17" customFormat="1" ht="27" customHeight="1">
      <c r="A423" s="78"/>
      <c r="B423" s="79" t="s">
        <v>78</v>
      </c>
      <c r="C423" s="79"/>
      <c r="D423" s="109" t="s">
        <v>39</v>
      </c>
      <c r="E423" s="182"/>
      <c r="F423" s="14"/>
      <c r="G423" s="101"/>
      <c r="H423" s="171"/>
      <c r="I423" s="171"/>
      <c r="J423" s="79"/>
      <c r="L423" s="80">
        <v>6.4340999999999999</v>
      </c>
      <c r="M423" s="129">
        <f>H423-L423*'2018年四季度施工生产计划 （报局）美元'!H375</f>
        <v>0</v>
      </c>
      <c r="N423" s="129">
        <f>I423-L423*'2018年四季度施工生产计划 （报局）美元'!I375</f>
        <v>0</v>
      </c>
      <c r="O423" s="129">
        <f>E423-L423*'2018年四季度施工生产计划 （报局）美元'!E375</f>
        <v>0</v>
      </c>
    </row>
    <row r="424" spans="1:15" s="17" customFormat="1" ht="27" customHeight="1">
      <c r="A424" s="66">
        <v>2</v>
      </c>
      <c r="B424" s="114" t="s">
        <v>58</v>
      </c>
      <c r="C424" s="114"/>
      <c r="D424" s="107"/>
      <c r="E424" s="67">
        <f>SUM(E426:E428)+SUM(E430:E430)</f>
        <v>173760.27614910001</v>
      </c>
      <c r="F424" s="127"/>
      <c r="G424" s="68"/>
      <c r="H424" s="67">
        <f>SUM(H426:H428)+SUM(H430:H430)</f>
        <v>27932.551352999999</v>
      </c>
      <c r="I424" s="67">
        <f>SUM(I426:I428)+SUM(I430:I430)</f>
        <v>0</v>
      </c>
      <c r="J424" s="123"/>
      <c r="L424" s="80">
        <v>6.4340999999999999</v>
      </c>
      <c r="M424" s="129">
        <f>H424-L424*'2018年四季度施工生产计划 （报局）美元'!H376</f>
        <v>0</v>
      </c>
      <c r="N424" s="129">
        <f>I424-L424*'2018年四季度施工生产计划 （报局）美元'!I376</f>
        <v>0</v>
      </c>
      <c r="O424" s="129">
        <f>E424-L424*'2018年四季度施工生产计划 （报局）美元'!E376</f>
        <v>0</v>
      </c>
    </row>
    <row r="425" spans="1:15" s="80" customFormat="1" ht="18.75" customHeight="1">
      <c r="A425" s="24">
        <v>2.1</v>
      </c>
      <c r="B425" s="115" t="s">
        <v>59</v>
      </c>
      <c r="C425" s="115"/>
      <c r="D425" s="108"/>
      <c r="E425" s="181"/>
      <c r="F425" s="99"/>
      <c r="G425" s="100"/>
      <c r="H425" s="181"/>
      <c r="I425" s="181"/>
      <c r="J425" s="124"/>
      <c r="L425" s="80">
        <v>6.4340999999999999</v>
      </c>
      <c r="M425" s="129">
        <f>H425-L425*'2018年四季度施工生产计划 （报局）美元'!H377</f>
        <v>0</v>
      </c>
      <c r="N425" s="129">
        <f>I425-L425*'2018年四季度施工生产计划 （报局）美元'!I377</f>
        <v>0</v>
      </c>
      <c r="O425" s="129">
        <f>E425-L425*'2018年四季度施工生产计划 （报局）美元'!E377</f>
        <v>0</v>
      </c>
    </row>
    <row r="426" spans="1:15" s="80" customFormat="1" ht="18.75" customHeight="1">
      <c r="A426" s="78" t="s">
        <v>79</v>
      </c>
      <c r="B426" s="79" t="s">
        <v>49</v>
      </c>
      <c r="C426" s="79"/>
      <c r="D426" s="109" t="s">
        <v>39</v>
      </c>
      <c r="E426" s="182"/>
      <c r="F426" s="14"/>
      <c r="G426" s="101"/>
      <c r="H426" s="171"/>
      <c r="I426" s="171"/>
      <c r="J426" s="79"/>
      <c r="L426" s="80">
        <v>6.4340999999999999</v>
      </c>
      <c r="M426" s="129">
        <f>H426-L426*'2018年四季度施工生产计划 （报局）美元'!H378</f>
        <v>0</v>
      </c>
      <c r="N426" s="129">
        <f>I426-L426*'2018年四季度施工生产计划 （报局）美元'!I378</f>
        <v>0</v>
      </c>
      <c r="O426" s="129">
        <f>E426-L426*'2018年四季度施工生产计划 （报局）美元'!E378</f>
        <v>0</v>
      </c>
    </row>
    <row r="427" spans="1:15" s="80" customFormat="1" ht="18.75" customHeight="1">
      <c r="A427" s="78" t="s">
        <v>80</v>
      </c>
      <c r="B427" s="79" t="s">
        <v>49</v>
      </c>
      <c r="C427" s="79"/>
      <c r="D427" s="109" t="s">
        <v>39</v>
      </c>
      <c r="E427" s="182"/>
      <c r="F427" s="14"/>
      <c r="G427" s="101"/>
      <c r="H427" s="171"/>
      <c r="I427" s="171"/>
      <c r="J427" s="79"/>
      <c r="L427" s="80">
        <v>6.4340999999999999</v>
      </c>
      <c r="M427" s="129">
        <f>H427-L427*'2018年四季度施工生产计划 （报局）美元'!H379</f>
        <v>0</v>
      </c>
      <c r="N427" s="129">
        <f>I427-L427*'2018年四季度施工生产计划 （报局）美元'!I379</f>
        <v>0</v>
      </c>
      <c r="O427" s="129">
        <f>E427-L427*'2018年四季度施工生产计划 （报局）美元'!E379</f>
        <v>0</v>
      </c>
    </row>
    <row r="428" spans="1:15" s="17" customFormat="1" ht="27" customHeight="1">
      <c r="A428" s="78"/>
      <c r="B428" s="79" t="s">
        <v>78</v>
      </c>
      <c r="C428" s="79"/>
      <c r="D428" s="109" t="s">
        <v>39</v>
      </c>
      <c r="E428" s="182"/>
      <c r="F428" s="14"/>
      <c r="G428" s="101"/>
      <c r="H428" s="171"/>
      <c r="I428" s="171"/>
      <c r="J428" s="79"/>
      <c r="L428" s="80">
        <v>6.4340999999999999</v>
      </c>
      <c r="M428" s="129">
        <f>H428-L428*'2018年四季度施工生产计划 （报局）美元'!H380</f>
        <v>0</v>
      </c>
      <c r="N428" s="129">
        <f>I428-L428*'2018年四季度施工生产计划 （报局）美元'!I380</f>
        <v>0</v>
      </c>
      <c r="O428" s="129">
        <f>E428-L428*'2018年四季度施工生产计划 （报局）美元'!E380</f>
        <v>0</v>
      </c>
    </row>
    <row r="429" spans="1:15" s="80" customFormat="1" ht="87.75" customHeight="1">
      <c r="A429" s="24">
        <v>2.2000000000000002</v>
      </c>
      <c r="B429" s="115" t="s">
        <v>60</v>
      </c>
      <c r="C429" s="115"/>
      <c r="D429" s="108"/>
      <c r="E429" s="181">
        <f>SUM(E430)</f>
        <v>173760.27614910001</v>
      </c>
      <c r="F429" s="99"/>
      <c r="G429" s="100"/>
      <c r="H429" s="181">
        <f>SUM(H430)</f>
        <v>27932.551352999999</v>
      </c>
      <c r="I429" s="181">
        <f>SUM(I430)</f>
        <v>0</v>
      </c>
      <c r="J429" s="124"/>
      <c r="L429" s="80">
        <v>6.4340999999999999</v>
      </c>
      <c r="M429" s="129">
        <f>H429-L429*'2018年四季度施工生产计划 （报局）美元'!H381</f>
        <v>0</v>
      </c>
      <c r="N429" s="129">
        <f>I429-L429*'2018年四季度施工生产计划 （报局）美元'!I381</f>
        <v>0</v>
      </c>
      <c r="O429" s="129">
        <f>E429-L429*'2018年四季度施工生产计划 （报局）美元'!E381</f>
        <v>0</v>
      </c>
    </row>
    <row r="430" spans="1:15" s="17" customFormat="1" ht="27" customHeight="1">
      <c r="A430" s="78" t="s">
        <v>81</v>
      </c>
      <c r="B430" s="79" t="s">
        <v>117</v>
      </c>
      <c r="C430" s="203" t="s">
        <v>477</v>
      </c>
      <c r="D430" s="196" t="s">
        <v>199</v>
      </c>
      <c r="E430" s="182">
        <f>'2018年四季度施工生产计划 （报局）美元'!E382*L429</f>
        <v>173760.27614910001</v>
      </c>
      <c r="F430" s="14" t="s">
        <v>118</v>
      </c>
      <c r="G430" s="101" t="s">
        <v>119</v>
      </c>
      <c r="H430" s="182">
        <f>'2018年四季度施工生产计划 （报局）美元'!H382*L429</f>
        <v>27932.551352999999</v>
      </c>
      <c r="I430" s="182">
        <f>'2018年四季度施工生产计划 （报局）美元'!I382*L429</f>
        <v>0</v>
      </c>
      <c r="J430" s="79" t="s">
        <v>439</v>
      </c>
      <c r="L430" s="80">
        <v>6.4340999999999999</v>
      </c>
      <c r="M430" s="129">
        <f>H430-L430*'2018年四季度施工生产计划 （报局）美元'!H382</f>
        <v>0</v>
      </c>
      <c r="N430" s="129">
        <f>I430-L430*'2018年四季度施工生产计划 （报局）美元'!I382</f>
        <v>0</v>
      </c>
      <c r="O430" s="129">
        <f>E430-L430*'2018年四季度施工生产计划 （报局）美元'!E382</f>
        <v>0</v>
      </c>
    </row>
    <row r="431" spans="1:15" s="17" customFormat="1" ht="27" hidden="1" customHeight="1">
      <c r="A431" s="66">
        <v>3</v>
      </c>
      <c r="B431" s="114" t="s">
        <v>70</v>
      </c>
      <c r="C431" s="114"/>
      <c r="D431" s="107"/>
      <c r="E431" s="67">
        <f>SUM(E433:E435)+SUM(E437:E439)</f>
        <v>0</v>
      </c>
      <c r="F431" s="127"/>
      <c r="G431" s="68"/>
      <c r="H431" s="67">
        <f>SUM(H433:H435)+SUM(H437:H439)</f>
        <v>0</v>
      </c>
      <c r="I431" s="67"/>
      <c r="J431" s="123"/>
      <c r="L431" s="80">
        <v>6.4340999999999999</v>
      </c>
      <c r="M431" s="129">
        <f>H431-L431*'2018年四季度施工生产计划 （报局）美元'!H383</f>
        <v>0</v>
      </c>
      <c r="N431" s="129">
        <f>I431-L431*'2018年四季度施工生产计划 （报局）美元'!I383</f>
        <v>0</v>
      </c>
      <c r="O431" s="129">
        <f>E431-L431*'2018年四季度施工生产计划 （报局）美元'!E383</f>
        <v>0</v>
      </c>
    </row>
    <row r="432" spans="1:15" s="80" customFormat="1" ht="18.75" hidden="1" customHeight="1">
      <c r="A432" s="24">
        <v>3.1</v>
      </c>
      <c r="B432" s="115" t="s">
        <v>56</v>
      </c>
      <c r="C432" s="115"/>
      <c r="D432" s="108"/>
      <c r="E432" s="181"/>
      <c r="F432" s="99"/>
      <c r="G432" s="100"/>
      <c r="H432" s="181"/>
      <c r="I432" s="181"/>
      <c r="J432" s="124"/>
      <c r="L432" s="80">
        <v>6.4340999999999999</v>
      </c>
      <c r="M432" s="129">
        <f>H432-L432*'2018年四季度施工生产计划 （报局）美元'!H384</f>
        <v>0</v>
      </c>
      <c r="N432" s="129">
        <f>I432-L432*'2018年四季度施工生产计划 （报局）美元'!I384</f>
        <v>0</v>
      </c>
      <c r="O432" s="129">
        <f>E432-L432*'2018年四季度施工生产计划 （报局）美元'!E384</f>
        <v>0</v>
      </c>
    </row>
    <row r="433" spans="1:15" s="80" customFormat="1" ht="18.75" hidden="1" customHeight="1">
      <c r="A433" s="78" t="s">
        <v>83</v>
      </c>
      <c r="B433" s="79" t="s">
        <v>49</v>
      </c>
      <c r="C433" s="79"/>
      <c r="D433" s="109" t="s">
        <v>39</v>
      </c>
      <c r="E433" s="182"/>
      <c r="F433" s="14"/>
      <c r="G433" s="101"/>
      <c r="H433" s="171"/>
      <c r="I433" s="171"/>
      <c r="J433" s="79"/>
      <c r="L433" s="80">
        <v>6.4340999999999999</v>
      </c>
      <c r="M433" s="129">
        <f>H433-L433*'2018年四季度施工生产计划 （报局）美元'!H385</f>
        <v>0</v>
      </c>
      <c r="N433" s="129">
        <f>I433-L433*'2018年四季度施工生产计划 （报局）美元'!I385</f>
        <v>0</v>
      </c>
      <c r="O433" s="129">
        <f>E433-L433*'2018年四季度施工生产计划 （报局）美元'!E385</f>
        <v>0</v>
      </c>
    </row>
    <row r="434" spans="1:15" s="80" customFormat="1" ht="18.75" hidden="1" customHeight="1">
      <c r="A434" s="78" t="s">
        <v>84</v>
      </c>
      <c r="B434" s="79" t="s">
        <v>49</v>
      </c>
      <c r="C434" s="79"/>
      <c r="D434" s="109" t="s">
        <v>39</v>
      </c>
      <c r="E434" s="182"/>
      <c r="F434" s="14"/>
      <c r="G434" s="101"/>
      <c r="H434" s="171"/>
      <c r="I434" s="171"/>
      <c r="J434" s="79"/>
      <c r="L434" s="80">
        <v>6.4340999999999999</v>
      </c>
      <c r="M434" s="129">
        <f>H434-L434*'2018年四季度施工生产计划 （报局）美元'!H386</f>
        <v>0</v>
      </c>
      <c r="N434" s="129">
        <f>I434-L434*'2018年四季度施工生产计划 （报局）美元'!I386</f>
        <v>0</v>
      </c>
      <c r="O434" s="129">
        <f>E434-L434*'2018年四季度施工生产计划 （报局）美元'!E386</f>
        <v>0</v>
      </c>
    </row>
    <row r="435" spans="1:15" s="17" customFormat="1" ht="27" hidden="1" customHeight="1">
      <c r="A435" s="78"/>
      <c r="B435" s="79" t="s">
        <v>78</v>
      </c>
      <c r="C435" s="79"/>
      <c r="D435" s="109" t="s">
        <v>39</v>
      </c>
      <c r="E435" s="182"/>
      <c r="F435" s="14"/>
      <c r="G435" s="101"/>
      <c r="H435" s="171"/>
      <c r="I435" s="171"/>
      <c r="J435" s="79"/>
      <c r="L435" s="80">
        <v>6.4340999999999999</v>
      </c>
      <c r="M435" s="129">
        <f>H435-L435*'2018年四季度施工生产计划 （报局）美元'!H387</f>
        <v>0</v>
      </c>
      <c r="N435" s="129">
        <f>I435-L435*'2018年四季度施工生产计划 （报局）美元'!I387</f>
        <v>0</v>
      </c>
      <c r="O435" s="129">
        <f>E435-L435*'2018年四季度施工生产计划 （报局）美元'!E387</f>
        <v>0</v>
      </c>
    </row>
    <row r="436" spans="1:15" s="80" customFormat="1" ht="18.75" hidden="1" customHeight="1">
      <c r="A436" s="24">
        <v>3.2</v>
      </c>
      <c r="B436" s="115" t="s">
        <v>57</v>
      </c>
      <c r="C436" s="115"/>
      <c r="D436" s="108"/>
      <c r="E436" s="181"/>
      <c r="F436" s="99"/>
      <c r="G436" s="100"/>
      <c r="H436" s="181"/>
      <c r="I436" s="181"/>
      <c r="J436" s="124"/>
      <c r="L436" s="80">
        <v>6.4340999999999999</v>
      </c>
      <c r="M436" s="129">
        <f>H436-L436*'2018年四季度施工生产计划 （报局）美元'!H388</f>
        <v>0</v>
      </c>
      <c r="N436" s="129">
        <f>I436-L436*'2018年四季度施工生产计划 （报局）美元'!I388</f>
        <v>0</v>
      </c>
      <c r="O436" s="129">
        <f>E436-L436*'2018年四季度施工生产计划 （报局）美元'!E388</f>
        <v>0</v>
      </c>
    </row>
    <row r="437" spans="1:15" s="80" customFormat="1" ht="18.75" hidden="1" customHeight="1">
      <c r="A437" s="78" t="s">
        <v>85</v>
      </c>
      <c r="B437" s="79" t="s">
        <v>49</v>
      </c>
      <c r="C437" s="79"/>
      <c r="D437" s="109" t="s">
        <v>39</v>
      </c>
      <c r="E437" s="182"/>
      <c r="F437" s="14"/>
      <c r="G437" s="101"/>
      <c r="H437" s="171"/>
      <c r="I437" s="171"/>
      <c r="J437" s="79"/>
      <c r="L437" s="80">
        <v>6.4340999999999999</v>
      </c>
      <c r="M437" s="129">
        <f>H437-L437*'2018年四季度施工生产计划 （报局）美元'!H389</f>
        <v>0</v>
      </c>
      <c r="N437" s="129">
        <f>I437-L437*'2018年四季度施工生产计划 （报局）美元'!I389</f>
        <v>0</v>
      </c>
      <c r="O437" s="129">
        <f>E437-L437*'2018年四季度施工生产计划 （报局）美元'!E389</f>
        <v>0</v>
      </c>
    </row>
    <row r="438" spans="1:15" s="80" customFormat="1" ht="18.75" hidden="1" customHeight="1">
      <c r="A438" s="78" t="s">
        <v>86</v>
      </c>
      <c r="B438" s="79" t="s">
        <v>49</v>
      </c>
      <c r="C438" s="79"/>
      <c r="D438" s="109" t="s">
        <v>39</v>
      </c>
      <c r="E438" s="182"/>
      <c r="F438" s="14"/>
      <c r="G438" s="101"/>
      <c r="H438" s="171"/>
      <c r="I438" s="171"/>
      <c r="J438" s="79"/>
      <c r="L438" s="80">
        <v>6.4340999999999999</v>
      </c>
      <c r="M438" s="129">
        <f>H438-L438*'2018年四季度施工生产计划 （报局）美元'!H390</f>
        <v>0</v>
      </c>
      <c r="N438" s="129">
        <f>I438-L438*'2018年四季度施工生产计划 （报局）美元'!I390</f>
        <v>0</v>
      </c>
      <c r="O438" s="129">
        <f>E438-L438*'2018年四季度施工生产计划 （报局）美元'!E390</f>
        <v>0</v>
      </c>
    </row>
    <row r="439" spans="1:15" s="17" customFormat="1" ht="27" customHeight="1">
      <c r="A439" s="78"/>
      <c r="B439" s="79" t="s">
        <v>78</v>
      </c>
      <c r="C439" s="79"/>
      <c r="D439" s="109" t="s">
        <v>39</v>
      </c>
      <c r="E439" s="182"/>
      <c r="F439" s="14"/>
      <c r="G439" s="101"/>
      <c r="H439" s="171"/>
      <c r="I439" s="171"/>
      <c r="J439" s="79"/>
      <c r="L439" s="80">
        <v>6.4340999999999999</v>
      </c>
      <c r="M439" s="129">
        <f>H439-L439*'2018年四季度施工生产计划 （报局）美元'!H391</f>
        <v>0</v>
      </c>
      <c r="N439" s="129">
        <f>I439-L439*'2018年四季度施工生产计划 （报局）美元'!I391</f>
        <v>0</v>
      </c>
      <c r="O439" s="129">
        <f>E439-L439*'2018年四季度施工生产计划 （报局）美元'!E391</f>
        <v>0</v>
      </c>
    </row>
    <row r="440" spans="1:15" s="17" customFormat="1" ht="27" hidden="1" customHeight="1">
      <c r="A440" s="66">
        <v>4</v>
      </c>
      <c r="B440" s="114" t="s">
        <v>61</v>
      </c>
      <c r="C440" s="114"/>
      <c r="D440" s="107"/>
      <c r="E440" s="67">
        <f>SUM(E442:E444)+SUM(E446:E448)</f>
        <v>0</v>
      </c>
      <c r="F440" s="127"/>
      <c r="G440" s="68"/>
      <c r="H440" s="67">
        <f>SUM(H442:H444)+SUM(H446:H448)</f>
        <v>0</v>
      </c>
      <c r="I440" s="67"/>
      <c r="J440" s="123"/>
      <c r="L440" s="80">
        <v>6.4340999999999999</v>
      </c>
      <c r="M440" s="129">
        <f>H440-L440*'2018年四季度施工生产计划 （报局）美元'!H392</f>
        <v>0</v>
      </c>
      <c r="N440" s="129">
        <f>I440-L440*'2018年四季度施工生产计划 （报局）美元'!I392</f>
        <v>0</v>
      </c>
      <c r="O440" s="129">
        <f>E440-L440*'2018年四季度施工生产计划 （报局）美元'!E392</f>
        <v>0</v>
      </c>
    </row>
    <row r="441" spans="1:15" s="80" customFormat="1" ht="18.75" hidden="1" customHeight="1">
      <c r="A441" s="24">
        <v>4.0999999999999996</v>
      </c>
      <c r="B441" s="115" t="s">
        <v>62</v>
      </c>
      <c r="C441" s="115"/>
      <c r="D441" s="108"/>
      <c r="E441" s="181"/>
      <c r="F441" s="99"/>
      <c r="G441" s="100"/>
      <c r="H441" s="181"/>
      <c r="I441" s="181"/>
      <c r="J441" s="124"/>
      <c r="L441" s="80">
        <v>6.4340999999999999</v>
      </c>
      <c r="M441" s="129">
        <f>H441-L441*'2018年四季度施工生产计划 （报局）美元'!H393</f>
        <v>0</v>
      </c>
      <c r="N441" s="129">
        <f>I441-L441*'2018年四季度施工生产计划 （报局）美元'!I393</f>
        <v>0</v>
      </c>
      <c r="O441" s="129">
        <f>E441-L441*'2018年四季度施工生产计划 （报局）美元'!E393</f>
        <v>0</v>
      </c>
    </row>
    <row r="442" spans="1:15" s="80" customFormat="1" ht="18.75" hidden="1" customHeight="1">
      <c r="A442" s="78" t="s">
        <v>87</v>
      </c>
      <c r="B442" s="79" t="s">
        <v>49</v>
      </c>
      <c r="C442" s="79"/>
      <c r="D442" s="109" t="s">
        <v>39</v>
      </c>
      <c r="E442" s="182"/>
      <c r="F442" s="14"/>
      <c r="G442" s="101"/>
      <c r="H442" s="171"/>
      <c r="I442" s="171"/>
      <c r="J442" s="79"/>
      <c r="L442" s="80">
        <v>6.4340999999999999</v>
      </c>
      <c r="M442" s="129">
        <f>H442-L442*'2018年四季度施工生产计划 （报局）美元'!H394</f>
        <v>0</v>
      </c>
      <c r="N442" s="129">
        <f>I442-L442*'2018年四季度施工生产计划 （报局）美元'!I394</f>
        <v>0</v>
      </c>
      <c r="O442" s="129">
        <f>E442-L442*'2018年四季度施工生产计划 （报局）美元'!E394</f>
        <v>0</v>
      </c>
    </row>
    <row r="443" spans="1:15" s="80" customFormat="1" ht="18.75" hidden="1" customHeight="1">
      <c r="A443" s="78" t="s">
        <v>88</v>
      </c>
      <c r="B443" s="79" t="s">
        <v>49</v>
      </c>
      <c r="C443" s="79"/>
      <c r="D443" s="109" t="s">
        <v>39</v>
      </c>
      <c r="E443" s="182"/>
      <c r="F443" s="14"/>
      <c r="G443" s="101"/>
      <c r="H443" s="171"/>
      <c r="I443" s="171"/>
      <c r="J443" s="79"/>
      <c r="L443" s="80">
        <v>6.4340999999999999</v>
      </c>
      <c r="M443" s="129">
        <f>H443-L443*'2018年四季度施工生产计划 （报局）美元'!H395</f>
        <v>0</v>
      </c>
      <c r="N443" s="129">
        <f>I443-L443*'2018年四季度施工生产计划 （报局）美元'!I395</f>
        <v>0</v>
      </c>
      <c r="O443" s="129">
        <f>E443-L443*'2018年四季度施工生产计划 （报局）美元'!E395</f>
        <v>0</v>
      </c>
    </row>
    <row r="444" spans="1:15" s="17" customFormat="1" ht="27" hidden="1" customHeight="1">
      <c r="A444" s="78"/>
      <c r="B444" s="79" t="s">
        <v>78</v>
      </c>
      <c r="C444" s="79"/>
      <c r="D444" s="109" t="s">
        <v>39</v>
      </c>
      <c r="E444" s="182"/>
      <c r="F444" s="14"/>
      <c r="G444" s="101"/>
      <c r="H444" s="171"/>
      <c r="I444" s="171"/>
      <c r="J444" s="79"/>
      <c r="L444" s="80">
        <v>6.4340999999999999</v>
      </c>
      <c r="M444" s="129">
        <f>H444-L444*'2018年四季度施工生产计划 （报局）美元'!H396</f>
        <v>0</v>
      </c>
      <c r="N444" s="129">
        <f>I444-L444*'2018年四季度施工生产计划 （报局）美元'!I396</f>
        <v>0</v>
      </c>
      <c r="O444" s="129">
        <f>E444-L444*'2018年四季度施工生产计划 （报局）美元'!E396</f>
        <v>0</v>
      </c>
    </row>
    <row r="445" spans="1:15" s="80" customFormat="1" ht="18.75" hidden="1" customHeight="1">
      <c r="A445" s="24">
        <v>4.2</v>
      </c>
      <c r="B445" s="115" t="s">
        <v>63</v>
      </c>
      <c r="C445" s="115"/>
      <c r="D445" s="108"/>
      <c r="E445" s="181"/>
      <c r="F445" s="99"/>
      <c r="G445" s="100"/>
      <c r="H445" s="181"/>
      <c r="I445" s="181"/>
      <c r="J445" s="124"/>
      <c r="L445" s="80">
        <v>6.4340999999999999</v>
      </c>
      <c r="M445" s="129">
        <f>H445-L445*'2018年四季度施工生产计划 （报局）美元'!H397</f>
        <v>0</v>
      </c>
      <c r="N445" s="129">
        <f>I445-L445*'2018年四季度施工生产计划 （报局）美元'!I397</f>
        <v>0</v>
      </c>
      <c r="O445" s="129">
        <f>E445-L445*'2018年四季度施工生产计划 （报局）美元'!E397</f>
        <v>0</v>
      </c>
    </row>
    <row r="446" spans="1:15" s="80" customFormat="1" ht="18.75" hidden="1" customHeight="1">
      <c r="A446" s="78" t="s">
        <v>89</v>
      </c>
      <c r="B446" s="79" t="s">
        <v>49</v>
      </c>
      <c r="C446" s="79"/>
      <c r="D446" s="109" t="s">
        <v>39</v>
      </c>
      <c r="E446" s="182"/>
      <c r="F446" s="14"/>
      <c r="G446" s="101"/>
      <c r="H446" s="171"/>
      <c r="I446" s="171"/>
      <c r="J446" s="79"/>
      <c r="L446" s="80">
        <v>6.4340999999999999</v>
      </c>
      <c r="M446" s="129">
        <f>H446-L446*'2018年四季度施工生产计划 （报局）美元'!H398</f>
        <v>0</v>
      </c>
      <c r="N446" s="129">
        <f>I446-L446*'2018年四季度施工生产计划 （报局）美元'!I398</f>
        <v>0</v>
      </c>
      <c r="O446" s="129">
        <f>E446-L446*'2018年四季度施工生产计划 （报局）美元'!E398</f>
        <v>0</v>
      </c>
    </row>
    <row r="447" spans="1:15" s="80" customFormat="1" ht="18.75" hidden="1" customHeight="1">
      <c r="A447" s="78" t="s">
        <v>90</v>
      </c>
      <c r="B447" s="79" t="s">
        <v>49</v>
      </c>
      <c r="C447" s="79"/>
      <c r="D447" s="109" t="s">
        <v>39</v>
      </c>
      <c r="E447" s="182"/>
      <c r="F447" s="14"/>
      <c r="G447" s="101"/>
      <c r="H447" s="171"/>
      <c r="I447" s="171"/>
      <c r="J447" s="79"/>
      <c r="L447" s="80">
        <v>6.4340999999999999</v>
      </c>
      <c r="M447" s="129">
        <f>H447-L447*'2018年四季度施工生产计划 （报局）美元'!H399</f>
        <v>0</v>
      </c>
      <c r="N447" s="129">
        <f>I447-L447*'2018年四季度施工生产计划 （报局）美元'!I399</f>
        <v>0</v>
      </c>
      <c r="O447" s="129">
        <f>E447-L447*'2018年四季度施工生产计划 （报局）美元'!E399</f>
        <v>0</v>
      </c>
    </row>
    <row r="448" spans="1:15" s="17" customFormat="1" ht="27" customHeight="1">
      <c r="A448" s="78"/>
      <c r="B448" s="79" t="s">
        <v>78</v>
      </c>
      <c r="C448" s="79"/>
      <c r="D448" s="109" t="s">
        <v>39</v>
      </c>
      <c r="E448" s="182"/>
      <c r="F448" s="14"/>
      <c r="G448" s="101"/>
      <c r="H448" s="171"/>
      <c r="I448" s="171"/>
      <c r="J448" s="79"/>
      <c r="L448" s="80">
        <v>6.4340999999999999</v>
      </c>
      <c r="M448" s="129">
        <f>H448-L448*'2018年四季度施工生产计划 （报局）美元'!H400</f>
        <v>0</v>
      </c>
      <c r="N448" s="129">
        <f>I448-L448*'2018年四季度施工生产计划 （报局）美元'!I400</f>
        <v>0</v>
      </c>
      <c r="O448" s="129">
        <f>E448-L448*'2018年四季度施工生产计划 （报局）美元'!E400</f>
        <v>0</v>
      </c>
    </row>
    <row r="449" spans="1:15" s="17" customFormat="1" ht="27" hidden="1" customHeight="1">
      <c r="A449" s="66">
        <v>5</v>
      </c>
      <c r="B449" s="114" t="s">
        <v>64</v>
      </c>
      <c r="C449" s="114"/>
      <c r="D449" s="107"/>
      <c r="E449" s="67">
        <f>SUM(E451:E453)+SUM(E455:E457)</f>
        <v>0</v>
      </c>
      <c r="F449" s="127"/>
      <c r="G449" s="68"/>
      <c r="H449" s="67">
        <f>SUM(H451:H453)+SUM(H455:H457)</f>
        <v>0</v>
      </c>
      <c r="I449" s="67"/>
      <c r="J449" s="123"/>
      <c r="L449" s="80">
        <v>6.4340999999999999</v>
      </c>
      <c r="M449" s="129">
        <f>H449-L449*'2018年四季度施工生产计划 （报局）美元'!H401</f>
        <v>0</v>
      </c>
      <c r="N449" s="129">
        <f>I449-L449*'2018年四季度施工生产计划 （报局）美元'!I401</f>
        <v>0</v>
      </c>
      <c r="O449" s="129">
        <f>E449-L449*'2018年四季度施工生产计划 （报局）美元'!E401</f>
        <v>0</v>
      </c>
    </row>
    <row r="450" spans="1:15" s="80" customFormat="1" ht="18.75" hidden="1" customHeight="1">
      <c r="A450" s="24">
        <v>5.0999999999999996</v>
      </c>
      <c r="B450" s="115" t="s">
        <v>65</v>
      </c>
      <c r="C450" s="115"/>
      <c r="D450" s="108"/>
      <c r="E450" s="181"/>
      <c r="F450" s="99"/>
      <c r="G450" s="100"/>
      <c r="H450" s="181"/>
      <c r="I450" s="181"/>
      <c r="J450" s="124"/>
      <c r="L450" s="80">
        <v>6.4340999999999999</v>
      </c>
      <c r="M450" s="129">
        <f>H450-L450*'2018年四季度施工生产计划 （报局）美元'!H402</f>
        <v>0</v>
      </c>
      <c r="N450" s="129">
        <f>I450-L450*'2018年四季度施工生产计划 （报局）美元'!I402</f>
        <v>0</v>
      </c>
      <c r="O450" s="129">
        <f>E450-L450*'2018年四季度施工生产计划 （报局）美元'!E402</f>
        <v>0</v>
      </c>
    </row>
    <row r="451" spans="1:15" s="80" customFormat="1" ht="18.75" hidden="1" customHeight="1">
      <c r="A451" s="78" t="s">
        <v>91</v>
      </c>
      <c r="B451" s="79" t="s">
        <v>49</v>
      </c>
      <c r="C451" s="79"/>
      <c r="D451" s="109" t="s">
        <v>39</v>
      </c>
      <c r="E451" s="182"/>
      <c r="F451" s="14"/>
      <c r="G451" s="101"/>
      <c r="H451" s="171"/>
      <c r="I451" s="171"/>
      <c r="J451" s="79"/>
      <c r="L451" s="80">
        <v>6.4340999999999999</v>
      </c>
      <c r="M451" s="129">
        <f>H451-L451*'2018年四季度施工生产计划 （报局）美元'!H403</f>
        <v>0</v>
      </c>
      <c r="N451" s="129">
        <f>I451-L451*'2018年四季度施工生产计划 （报局）美元'!I403</f>
        <v>0</v>
      </c>
      <c r="O451" s="129">
        <f>E451-L451*'2018年四季度施工生产计划 （报局）美元'!E403</f>
        <v>0</v>
      </c>
    </row>
    <row r="452" spans="1:15" s="80" customFormat="1" ht="18.75" hidden="1" customHeight="1">
      <c r="A452" s="78" t="s">
        <v>92</v>
      </c>
      <c r="B452" s="79" t="s">
        <v>49</v>
      </c>
      <c r="C452" s="79"/>
      <c r="D452" s="109" t="s">
        <v>39</v>
      </c>
      <c r="E452" s="182"/>
      <c r="F452" s="14"/>
      <c r="G452" s="101"/>
      <c r="H452" s="171"/>
      <c r="I452" s="171"/>
      <c r="J452" s="79"/>
      <c r="L452" s="80">
        <v>6.4340999999999999</v>
      </c>
      <c r="M452" s="129">
        <f>H452-L452*'2018年四季度施工生产计划 （报局）美元'!H404</f>
        <v>0</v>
      </c>
      <c r="N452" s="129">
        <f>I452-L452*'2018年四季度施工生产计划 （报局）美元'!I404</f>
        <v>0</v>
      </c>
      <c r="O452" s="129">
        <f>E452-L452*'2018年四季度施工生产计划 （报局）美元'!E404</f>
        <v>0</v>
      </c>
    </row>
    <row r="453" spans="1:15" s="17" customFormat="1" ht="27" hidden="1" customHeight="1">
      <c r="A453" s="78"/>
      <c r="B453" s="79" t="s">
        <v>78</v>
      </c>
      <c r="C453" s="79"/>
      <c r="D453" s="109" t="s">
        <v>39</v>
      </c>
      <c r="E453" s="182"/>
      <c r="F453" s="14"/>
      <c r="G453" s="101"/>
      <c r="H453" s="171"/>
      <c r="I453" s="171"/>
      <c r="J453" s="79"/>
      <c r="L453" s="80">
        <v>6.4340999999999999</v>
      </c>
      <c r="M453" s="129">
        <f>H453-L453*'2018年四季度施工生产计划 （报局）美元'!H405</f>
        <v>0</v>
      </c>
      <c r="N453" s="129">
        <f>I453-L453*'2018年四季度施工生产计划 （报局）美元'!I405</f>
        <v>0</v>
      </c>
      <c r="O453" s="129">
        <f>E453-L453*'2018年四季度施工生产计划 （报局）美元'!E405</f>
        <v>0</v>
      </c>
    </row>
    <row r="454" spans="1:15" s="80" customFormat="1" ht="18.75" hidden="1" customHeight="1">
      <c r="A454" s="24">
        <v>5.2</v>
      </c>
      <c r="B454" s="115" t="s">
        <v>66</v>
      </c>
      <c r="C454" s="115"/>
      <c r="D454" s="108"/>
      <c r="E454" s="181"/>
      <c r="F454" s="99"/>
      <c r="G454" s="100"/>
      <c r="H454" s="181"/>
      <c r="I454" s="181"/>
      <c r="J454" s="124"/>
      <c r="L454" s="80">
        <v>6.4340999999999999</v>
      </c>
      <c r="M454" s="129">
        <f>H454-L454*'2018年四季度施工生产计划 （报局）美元'!H406</f>
        <v>0</v>
      </c>
      <c r="N454" s="129">
        <f>I454-L454*'2018年四季度施工生产计划 （报局）美元'!I406</f>
        <v>0</v>
      </c>
      <c r="O454" s="129">
        <f>E454-L454*'2018年四季度施工生产计划 （报局）美元'!E406</f>
        <v>0</v>
      </c>
    </row>
    <row r="455" spans="1:15" s="80" customFormat="1" ht="18.75" hidden="1" customHeight="1">
      <c r="A455" s="78" t="s">
        <v>93</v>
      </c>
      <c r="B455" s="79" t="s">
        <v>49</v>
      </c>
      <c r="C455" s="79"/>
      <c r="D455" s="109" t="s">
        <v>39</v>
      </c>
      <c r="E455" s="182"/>
      <c r="F455" s="14"/>
      <c r="G455" s="101"/>
      <c r="H455" s="171"/>
      <c r="I455" s="171"/>
      <c r="J455" s="79"/>
      <c r="L455" s="80">
        <v>6.4340999999999999</v>
      </c>
      <c r="M455" s="129">
        <f>H455-L455*'2018年四季度施工生产计划 （报局）美元'!H407</f>
        <v>0</v>
      </c>
      <c r="N455" s="129">
        <f>I455-L455*'2018年四季度施工生产计划 （报局）美元'!I407</f>
        <v>0</v>
      </c>
      <c r="O455" s="129">
        <f>E455-L455*'2018年四季度施工生产计划 （报局）美元'!E407</f>
        <v>0</v>
      </c>
    </row>
    <row r="456" spans="1:15" s="80" customFormat="1" ht="18.75" hidden="1" customHeight="1">
      <c r="A456" s="78" t="s">
        <v>94</v>
      </c>
      <c r="B456" s="79" t="s">
        <v>49</v>
      </c>
      <c r="C456" s="79"/>
      <c r="D456" s="109" t="s">
        <v>39</v>
      </c>
      <c r="E456" s="182"/>
      <c r="F456" s="14"/>
      <c r="G456" s="101"/>
      <c r="H456" s="171"/>
      <c r="I456" s="171"/>
      <c r="J456" s="79"/>
      <c r="L456" s="80">
        <v>6.4340999999999999</v>
      </c>
      <c r="M456" s="129">
        <f>H456-L456*'2018年四季度施工生产计划 （报局）美元'!H408</f>
        <v>0</v>
      </c>
      <c r="N456" s="129">
        <f>I456-L456*'2018年四季度施工生产计划 （报局）美元'!I408</f>
        <v>0</v>
      </c>
      <c r="O456" s="129">
        <f>E456-L456*'2018年四季度施工生产计划 （报局）美元'!E408</f>
        <v>0</v>
      </c>
    </row>
    <row r="457" spans="1:15" s="57" customFormat="1" ht="27" customHeight="1">
      <c r="A457" s="78"/>
      <c r="B457" s="79" t="s">
        <v>78</v>
      </c>
      <c r="C457" s="79"/>
      <c r="D457" s="109" t="s">
        <v>39</v>
      </c>
      <c r="E457" s="182"/>
      <c r="F457" s="14"/>
      <c r="G457" s="101"/>
      <c r="H457" s="171"/>
      <c r="I457" s="171"/>
      <c r="J457" s="79"/>
      <c r="L457" s="80">
        <v>6.4340999999999999</v>
      </c>
      <c r="M457" s="129">
        <f>H457-L457*'2018年四季度施工生产计划 （报局）美元'!H409</f>
        <v>0</v>
      </c>
      <c r="N457" s="129">
        <f>I457-L457*'2018年四季度施工生产计划 （报局）美元'!I409</f>
        <v>0</v>
      </c>
      <c r="O457" s="129">
        <f>E457-L457*'2018年四季度施工生产计划 （报局）美元'!E409</f>
        <v>0</v>
      </c>
    </row>
    <row r="458" spans="1:15" s="17" customFormat="1" ht="27" customHeight="1">
      <c r="A458" s="69" t="s">
        <v>34</v>
      </c>
      <c r="B458" s="77" t="s">
        <v>29</v>
      </c>
      <c r="C458" s="77"/>
      <c r="D458" s="105"/>
      <c r="E458" s="71">
        <f>E459+E468+E477+E486+E495</f>
        <v>0</v>
      </c>
      <c r="F458" s="126"/>
      <c r="G458" s="72"/>
      <c r="H458" s="71">
        <f>H459+H468+H477+H486+H495</f>
        <v>0</v>
      </c>
      <c r="I458" s="71"/>
      <c r="J458" s="77"/>
      <c r="L458" s="80">
        <v>6.4340999999999999</v>
      </c>
      <c r="M458" s="129">
        <f>H458-L458*'2018年四季度施工生产计划 （报局）美元'!H410</f>
        <v>0</v>
      </c>
      <c r="N458" s="129">
        <f>I458-L458*'2018年四季度施工生产计划 （报局）美元'!I410</f>
        <v>0</v>
      </c>
      <c r="O458" s="129">
        <f>E458-L458*'2018年四季度施工生产计划 （报局）美元'!E410</f>
        <v>0</v>
      </c>
    </row>
    <row r="459" spans="1:15" s="17" customFormat="1" ht="27" hidden="1" customHeight="1">
      <c r="A459" s="66">
        <v>1</v>
      </c>
      <c r="B459" s="114" t="s">
        <v>53</v>
      </c>
      <c r="C459" s="114"/>
      <c r="D459" s="107"/>
      <c r="E459" s="67">
        <f>SUM(E461:E463)+SUM(E465:E467)</f>
        <v>0</v>
      </c>
      <c r="F459" s="127"/>
      <c r="G459" s="68"/>
      <c r="H459" s="67">
        <f>SUM(H461:H463)+SUM(H465:H467)</f>
        <v>0</v>
      </c>
      <c r="I459" s="67"/>
      <c r="J459" s="123"/>
      <c r="L459" s="80">
        <v>6.4340999999999999</v>
      </c>
      <c r="M459" s="129">
        <f>H459-L459*'2018年四季度施工生产计划 （报局）美元'!H411</f>
        <v>0</v>
      </c>
      <c r="N459" s="129">
        <f>I459-L459*'2018年四季度施工生产计划 （报局）美元'!I411</f>
        <v>0</v>
      </c>
      <c r="O459" s="129">
        <f>E459-L459*'2018年四季度施工生产计划 （报局）美元'!E411</f>
        <v>0</v>
      </c>
    </row>
    <row r="460" spans="1:15" s="80" customFormat="1" ht="18.75" hidden="1" customHeight="1">
      <c r="A460" s="24">
        <v>1.1000000000000001</v>
      </c>
      <c r="B460" s="115" t="s">
        <v>54</v>
      </c>
      <c r="C460" s="115"/>
      <c r="D460" s="108"/>
      <c r="E460" s="181"/>
      <c r="F460" s="99"/>
      <c r="G460" s="100"/>
      <c r="H460" s="181"/>
      <c r="I460" s="181"/>
      <c r="J460" s="124"/>
      <c r="L460" s="80">
        <v>6.4340999999999999</v>
      </c>
      <c r="M460" s="129">
        <f>H460-L460*'2018年四季度施工生产计划 （报局）美元'!H412</f>
        <v>0</v>
      </c>
      <c r="N460" s="129">
        <f>I460-L460*'2018年四季度施工生产计划 （报局）美元'!I412</f>
        <v>0</v>
      </c>
      <c r="O460" s="129">
        <f>E460-L460*'2018年四季度施工生产计划 （报局）美元'!E412</f>
        <v>0</v>
      </c>
    </row>
    <row r="461" spans="1:15" s="80" customFormat="1" ht="18.75" hidden="1" customHeight="1">
      <c r="A461" s="78" t="s">
        <v>51</v>
      </c>
      <c r="B461" s="79" t="s">
        <v>49</v>
      </c>
      <c r="C461" s="79"/>
      <c r="D461" s="109" t="s">
        <v>39</v>
      </c>
      <c r="E461" s="182"/>
      <c r="F461" s="14"/>
      <c r="G461" s="101"/>
      <c r="H461" s="171"/>
      <c r="I461" s="171"/>
      <c r="J461" s="79"/>
      <c r="L461" s="80">
        <v>6.4340999999999999</v>
      </c>
      <c r="M461" s="129">
        <f>H461-L461*'2018年四季度施工生产计划 （报局）美元'!H413</f>
        <v>0</v>
      </c>
      <c r="N461" s="129">
        <f>I461-L461*'2018年四季度施工生产计划 （报局）美元'!I413</f>
        <v>0</v>
      </c>
      <c r="O461" s="129">
        <f>E461-L461*'2018年四季度施工生产计划 （报局）美元'!E413</f>
        <v>0</v>
      </c>
    </row>
    <row r="462" spans="1:15" s="80" customFormat="1" ht="18.75" hidden="1" customHeight="1">
      <c r="A462" s="78" t="s">
        <v>52</v>
      </c>
      <c r="B462" s="79" t="s">
        <v>49</v>
      </c>
      <c r="C462" s="79"/>
      <c r="D462" s="109" t="s">
        <v>39</v>
      </c>
      <c r="E462" s="182"/>
      <c r="F462" s="14"/>
      <c r="G462" s="101"/>
      <c r="H462" s="171"/>
      <c r="I462" s="171"/>
      <c r="J462" s="79"/>
      <c r="L462" s="80">
        <v>6.4340999999999999</v>
      </c>
      <c r="M462" s="129">
        <f>H462-L462*'2018年四季度施工生产计划 （报局）美元'!H414</f>
        <v>0</v>
      </c>
      <c r="N462" s="129">
        <f>I462-L462*'2018年四季度施工生产计划 （报局）美元'!I414</f>
        <v>0</v>
      </c>
      <c r="O462" s="129">
        <f>E462-L462*'2018年四季度施工生产计划 （报局）美元'!E414</f>
        <v>0</v>
      </c>
    </row>
    <row r="463" spans="1:15" s="17" customFormat="1" ht="27" hidden="1" customHeight="1">
      <c r="A463" s="78"/>
      <c r="B463" s="79" t="s">
        <v>78</v>
      </c>
      <c r="C463" s="79"/>
      <c r="D463" s="109" t="s">
        <v>39</v>
      </c>
      <c r="E463" s="182"/>
      <c r="F463" s="14"/>
      <c r="G463" s="101"/>
      <c r="H463" s="171"/>
      <c r="I463" s="171"/>
      <c r="J463" s="79"/>
      <c r="L463" s="80">
        <v>6.4340999999999999</v>
      </c>
      <c r="M463" s="129">
        <f>H463-L463*'2018年四季度施工生产计划 （报局）美元'!H415</f>
        <v>0</v>
      </c>
      <c r="N463" s="129">
        <f>I463-L463*'2018年四季度施工生产计划 （报局）美元'!I415</f>
        <v>0</v>
      </c>
      <c r="O463" s="129">
        <f>E463-L463*'2018年四季度施工生产计划 （报局）美元'!E415</f>
        <v>0</v>
      </c>
    </row>
    <row r="464" spans="1:15" s="80" customFormat="1" ht="18.75" hidden="1" customHeight="1">
      <c r="A464" s="24">
        <v>1.2</v>
      </c>
      <c r="B464" s="115" t="s">
        <v>55</v>
      </c>
      <c r="C464" s="115"/>
      <c r="D464" s="108"/>
      <c r="E464" s="181"/>
      <c r="F464" s="99"/>
      <c r="G464" s="100"/>
      <c r="H464" s="181"/>
      <c r="I464" s="181"/>
      <c r="J464" s="124"/>
      <c r="L464" s="80">
        <v>6.4340999999999999</v>
      </c>
      <c r="M464" s="129">
        <f>H464-L464*'2018年四季度施工生产计划 （报局）美元'!H416</f>
        <v>0</v>
      </c>
      <c r="N464" s="129">
        <f>I464-L464*'2018年四季度施工生产计划 （报局）美元'!I416</f>
        <v>0</v>
      </c>
      <c r="O464" s="129">
        <f>E464-L464*'2018年四季度施工生产计划 （报局）美元'!E416</f>
        <v>0</v>
      </c>
    </row>
    <row r="465" spans="1:15" s="80" customFormat="1" ht="18.75" hidden="1" customHeight="1">
      <c r="A465" s="78" t="s">
        <v>76</v>
      </c>
      <c r="B465" s="79" t="s">
        <v>49</v>
      </c>
      <c r="C465" s="79"/>
      <c r="D465" s="109" t="s">
        <v>39</v>
      </c>
      <c r="E465" s="182"/>
      <c r="F465" s="14"/>
      <c r="G465" s="101"/>
      <c r="H465" s="171"/>
      <c r="I465" s="171"/>
      <c r="J465" s="79"/>
      <c r="L465" s="80">
        <v>6.4340999999999999</v>
      </c>
      <c r="M465" s="129">
        <f>H465-L465*'2018年四季度施工生产计划 （报局）美元'!H417</f>
        <v>0</v>
      </c>
      <c r="N465" s="129">
        <f>I465-L465*'2018年四季度施工生产计划 （报局）美元'!I417</f>
        <v>0</v>
      </c>
      <c r="O465" s="129">
        <f>E465-L465*'2018年四季度施工生产计划 （报局）美元'!E417</f>
        <v>0</v>
      </c>
    </row>
    <row r="466" spans="1:15" s="80" customFormat="1" ht="18.75" hidden="1" customHeight="1">
      <c r="A466" s="78" t="s">
        <v>77</v>
      </c>
      <c r="B466" s="79" t="s">
        <v>49</v>
      </c>
      <c r="C466" s="79"/>
      <c r="D466" s="109" t="s">
        <v>39</v>
      </c>
      <c r="E466" s="182"/>
      <c r="F466" s="14"/>
      <c r="G466" s="101"/>
      <c r="H466" s="171"/>
      <c r="I466" s="171"/>
      <c r="J466" s="79"/>
      <c r="L466" s="80">
        <v>6.4340999999999999</v>
      </c>
      <c r="M466" s="129">
        <f>H466-L466*'2018年四季度施工生产计划 （报局）美元'!H418</f>
        <v>0</v>
      </c>
      <c r="N466" s="129">
        <f>I466-L466*'2018年四季度施工生产计划 （报局）美元'!I418</f>
        <v>0</v>
      </c>
      <c r="O466" s="129">
        <f>E466-L466*'2018年四季度施工生产计划 （报局）美元'!E418</f>
        <v>0</v>
      </c>
    </row>
    <row r="467" spans="1:15" s="17" customFormat="1" ht="27" customHeight="1">
      <c r="A467" s="78"/>
      <c r="B467" s="79" t="s">
        <v>78</v>
      </c>
      <c r="C467" s="79"/>
      <c r="D467" s="109" t="s">
        <v>39</v>
      </c>
      <c r="E467" s="182"/>
      <c r="F467" s="14"/>
      <c r="G467" s="101"/>
      <c r="H467" s="171"/>
      <c r="I467" s="171"/>
      <c r="J467" s="79"/>
      <c r="L467" s="80">
        <v>6.4340999999999999</v>
      </c>
      <c r="M467" s="129">
        <f>H467-L467*'2018年四季度施工生产计划 （报局）美元'!H419</f>
        <v>0</v>
      </c>
      <c r="N467" s="129">
        <f>I467-L467*'2018年四季度施工生产计划 （报局）美元'!I419</f>
        <v>0</v>
      </c>
      <c r="O467" s="129">
        <f>E467-L467*'2018年四季度施工生产计划 （报局）美元'!E419</f>
        <v>0</v>
      </c>
    </row>
    <row r="468" spans="1:15" s="17" customFormat="1" ht="27" hidden="1" customHeight="1">
      <c r="A468" s="66">
        <v>2</v>
      </c>
      <c r="B468" s="114" t="s">
        <v>70</v>
      </c>
      <c r="C468" s="114"/>
      <c r="D468" s="107"/>
      <c r="E468" s="67">
        <f>SUM(E470:E472)+SUM(E474:E476)</f>
        <v>0</v>
      </c>
      <c r="F468" s="127"/>
      <c r="G468" s="68"/>
      <c r="H468" s="67">
        <f>SUM(H470:H472)+SUM(H474:H476)</f>
        <v>0</v>
      </c>
      <c r="I468" s="67"/>
      <c r="J468" s="123"/>
      <c r="L468" s="80">
        <v>6.4340999999999999</v>
      </c>
      <c r="M468" s="129">
        <f>H468-L468*'2018年四季度施工生产计划 （报局）美元'!H420</f>
        <v>0</v>
      </c>
      <c r="N468" s="129">
        <f>I468-L468*'2018年四季度施工生产计划 （报局）美元'!I420</f>
        <v>0</v>
      </c>
      <c r="O468" s="129">
        <f>E468-L468*'2018年四季度施工生产计划 （报局）美元'!E420</f>
        <v>0</v>
      </c>
    </row>
    <row r="469" spans="1:15" s="80" customFormat="1" ht="18.75" hidden="1" customHeight="1">
      <c r="A469" s="24">
        <v>2.1</v>
      </c>
      <c r="B469" s="115" t="s">
        <v>56</v>
      </c>
      <c r="C469" s="115"/>
      <c r="D469" s="108"/>
      <c r="E469" s="181"/>
      <c r="F469" s="99"/>
      <c r="G469" s="100"/>
      <c r="H469" s="181"/>
      <c r="I469" s="181"/>
      <c r="J469" s="124"/>
      <c r="L469" s="80">
        <v>6.4340999999999999</v>
      </c>
      <c r="M469" s="129">
        <f>H469-L469*'2018年四季度施工生产计划 （报局）美元'!H421</f>
        <v>0</v>
      </c>
      <c r="N469" s="129">
        <f>I469-L469*'2018年四季度施工生产计划 （报局）美元'!I421</f>
        <v>0</v>
      </c>
      <c r="O469" s="129">
        <f>E469-L469*'2018年四季度施工生产计划 （报局）美元'!E421</f>
        <v>0</v>
      </c>
    </row>
    <row r="470" spans="1:15" s="80" customFormat="1" ht="18.75" hidden="1" customHeight="1">
      <c r="A470" s="78" t="s">
        <v>79</v>
      </c>
      <c r="B470" s="79" t="s">
        <v>49</v>
      </c>
      <c r="C470" s="79"/>
      <c r="D470" s="109" t="s">
        <v>39</v>
      </c>
      <c r="E470" s="182"/>
      <c r="F470" s="14"/>
      <c r="G470" s="101"/>
      <c r="H470" s="171"/>
      <c r="I470" s="171"/>
      <c r="J470" s="79"/>
      <c r="L470" s="80">
        <v>6.4340999999999999</v>
      </c>
      <c r="M470" s="129">
        <f>H470-L470*'2018年四季度施工生产计划 （报局）美元'!H422</f>
        <v>0</v>
      </c>
      <c r="N470" s="129">
        <f>I470-L470*'2018年四季度施工生产计划 （报局）美元'!I422</f>
        <v>0</v>
      </c>
      <c r="O470" s="129">
        <f>E470-L470*'2018年四季度施工生产计划 （报局）美元'!E422</f>
        <v>0</v>
      </c>
    </row>
    <row r="471" spans="1:15" s="80" customFormat="1" ht="18.75" hidden="1" customHeight="1">
      <c r="A471" s="78" t="s">
        <v>80</v>
      </c>
      <c r="B471" s="79" t="s">
        <v>49</v>
      </c>
      <c r="C471" s="79"/>
      <c r="D471" s="109" t="s">
        <v>39</v>
      </c>
      <c r="E471" s="182"/>
      <c r="F471" s="14"/>
      <c r="G471" s="101"/>
      <c r="H471" s="171"/>
      <c r="I471" s="171"/>
      <c r="J471" s="79"/>
      <c r="L471" s="80">
        <v>6.4340999999999999</v>
      </c>
      <c r="M471" s="129">
        <f>H471-L471*'2018年四季度施工生产计划 （报局）美元'!H423</f>
        <v>0</v>
      </c>
      <c r="N471" s="129">
        <f>I471-L471*'2018年四季度施工生产计划 （报局）美元'!I423</f>
        <v>0</v>
      </c>
      <c r="O471" s="129">
        <f>E471-L471*'2018年四季度施工生产计划 （报局）美元'!E423</f>
        <v>0</v>
      </c>
    </row>
    <row r="472" spans="1:15" s="17" customFormat="1" ht="27" hidden="1" customHeight="1">
      <c r="A472" s="78"/>
      <c r="B472" s="79" t="s">
        <v>78</v>
      </c>
      <c r="C472" s="79"/>
      <c r="D472" s="109" t="s">
        <v>39</v>
      </c>
      <c r="E472" s="182"/>
      <c r="F472" s="14"/>
      <c r="G472" s="101"/>
      <c r="H472" s="171"/>
      <c r="I472" s="171"/>
      <c r="J472" s="79"/>
      <c r="L472" s="80">
        <v>6.4340999999999999</v>
      </c>
      <c r="M472" s="129">
        <f>H472-L472*'2018年四季度施工生产计划 （报局）美元'!H424</f>
        <v>0</v>
      </c>
      <c r="N472" s="129">
        <f>I472-L472*'2018年四季度施工生产计划 （报局）美元'!I424</f>
        <v>0</v>
      </c>
      <c r="O472" s="129">
        <f>E472-L472*'2018年四季度施工生产计划 （报局）美元'!E424</f>
        <v>0</v>
      </c>
    </row>
    <row r="473" spans="1:15" s="80" customFormat="1" ht="18.75" hidden="1" customHeight="1">
      <c r="A473" s="24">
        <v>2.2000000000000002</v>
      </c>
      <c r="B473" s="115" t="s">
        <v>57</v>
      </c>
      <c r="C473" s="115"/>
      <c r="D473" s="108"/>
      <c r="E473" s="181"/>
      <c r="F473" s="99"/>
      <c r="G473" s="100"/>
      <c r="H473" s="181"/>
      <c r="I473" s="181"/>
      <c r="J473" s="124"/>
      <c r="L473" s="80">
        <v>6.4340999999999999</v>
      </c>
      <c r="M473" s="129">
        <f>H473-L473*'2018年四季度施工生产计划 （报局）美元'!H425</f>
        <v>0</v>
      </c>
      <c r="N473" s="129">
        <f>I473-L473*'2018年四季度施工生产计划 （报局）美元'!I425</f>
        <v>0</v>
      </c>
      <c r="O473" s="129">
        <f>E473-L473*'2018年四季度施工生产计划 （报局）美元'!E425</f>
        <v>0</v>
      </c>
    </row>
    <row r="474" spans="1:15" s="80" customFormat="1" ht="18.75" hidden="1" customHeight="1">
      <c r="A474" s="78" t="s">
        <v>81</v>
      </c>
      <c r="B474" s="79" t="s">
        <v>49</v>
      </c>
      <c r="C474" s="79"/>
      <c r="D474" s="109" t="s">
        <v>39</v>
      </c>
      <c r="E474" s="182"/>
      <c r="F474" s="14"/>
      <c r="G474" s="101"/>
      <c r="H474" s="171"/>
      <c r="I474" s="171"/>
      <c r="J474" s="79"/>
      <c r="L474" s="80">
        <v>6.4340999999999999</v>
      </c>
      <c r="M474" s="129">
        <f>H474-L474*'2018年四季度施工生产计划 （报局）美元'!H426</f>
        <v>0</v>
      </c>
      <c r="N474" s="129">
        <f>I474-L474*'2018年四季度施工生产计划 （报局）美元'!I426</f>
        <v>0</v>
      </c>
      <c r="O474" s="129">
        <f>E474-L474*'2018年四季度施工生产计划 （报局）美元'!E426</f>
        <v>0</v>
      </c>
    </row>
    <row r="475" spans="1:15" s="80" customFormat="1" ht="18.75" hidden="1" customHeight="1">
      <c r="A475" s="78" t="s">
        <v>82</v>
      </c>
      <c r="B475" s="79" t="s">
        <v>49</v>
      </c>
      <c r="C475" s="79"/>
      <c r="D475" s="109" t="s">
        <v>39</v>
      </c>
      <c r="E475" s="182"/>
      <c r="F475" s="14"/>
      <c r="G475" s="101"/>
      <c r="H475" s="171"/>
      <c r="I475" s="171"/>
      <c r="J475" s="79"/>
      <c r="L475" s="80">
        <v>6.4340999999999999</v>
      </c>
      <c r="M475" s="129">
        <f>H475-L475*'2018年四季度施工生产计划 （报局）美元'!H427</f>
        <v>0</v>
      </c>
      <c r="N475" s="129">
        <f>I475-L475*'2018年四季度施工生产计划 （报局）美元'!I427</f>
        <v>0</v>
      </c>
      <c r="O475" s="129">
        <f>E475-L475*'2018年四季度施工生产计划 （报局）美元'!E427</f>
        <v>0</v>
      </c>
    </row>
    <row r="476" spans="1:15" s="17" customFormat="1" ht="27" customHeight="1">
      <c r="A476" s="78"/>
      <c r="B476" s="79" t="s">
        <v>78</v>
      </c>
      <c r="C476" s="79"/>
      <c r="D476" s="109" t="s">
        <v>39</v>
      </c>
      <c r="E476" s="182"/>
      <c r="F476" s="14"/>
      <c r="G476" s="101"/>
      <c r="H476" s="171"/>
      <c r="I476" s="171"/>
      <c r="J476" s="79"/>
      <c r="L476" s="80">
        <v>6.4340999999999999</v>
      </c>
      <c r="M476" s="129">
        <f>H476-L476*'2018年四季度施工生产计划 （报局）美元'!H428</f>
        <v>0</v>
      </c>
      <c r="N476" s="129">
        <f>I476-L476*'2018年四季度施工生产计划 （报局）美元'!I428</f>
        <v>0</v>
      </c>
      <c r="O476" s="129">
        <f>E476-L476*'2018年四季度施工生产计划 （报局）美元'!E428</f>
        <v>0</v>
      </c>
    </row>
    <row r="477" spans="1:15" s="17" customFormat="1" ht="27" hidden="1" customHeight="1">
      <c r="A477" s="66">
        <v>3</v>
      </c>
      <c r="B477" s="114" t="s">
        <v>58</v>
      </c>
      <c r="C477" s="114"/>
      <c r="D477" s="107"/>
      <c r="E477" s="67">
        <f>SUM(E479:E481)+SUM(E483:E485)</f>
        <v>0</v>
      </c>
      <c r="F477" s="127"/>
      <c r="G477" s="68"/>
      <c r="H477" s="67">
        <f>SUM(H479:H481)+SUM(H483:H485)</f>
        <v>0</v>
      </c>
      <c r="I477" s="67"/>
      <c r="J477" s="123"/>
      <c r="L477" s="80">
        <v>6.4340999999999999</v>
      </c>
      <c r="M477" s="129">
        <f>H477-L477*'2018年四季度施工生产计划 （报局）美元'!H429</f>
        <v>0</v>
      </c>
      <c r="N477" s="129">
        <f>I477-L477*'2018年四季度施工生产计划 （报局）美元'!I429</f>
        <v>0</v>
      </c>
      <c r="O477" s="129">
        <f>E477-L477*'2018年四季度施工生产计划 （报局）美元'!E429</f>
        <v>0</v>
      </c>
    </row>
    <row r="478" spans="1:15" s="80" customFormat="1" ht="18.75" hidden="1" customHeight="1">
      <c r="A478" s="24">
        <v>3.1</v>
      </c>
      <c r="B478" s="115" t="s">
        <v>59</v>
      </c>
      <c r="C478" s="115"/>
      <c r="D478" s="108"/>
      <c r="E478" s="181"/>
      <c r="F478" s="99"/>
      <c r="G478" s="100"/>
      <c r="H478" s="181"/>
      <c r="I478" s="181"/>
      <c r="J478" s="124"/>
      <c r="L478" s="80">
        <v>6.4340999999999999</v>
      </c>
      <c r="M478" s="129">
        <f>H478-L478*'2018年四季度施工生产计划 （报局）美元'!H430</f>
        <v>0</v>
      </c>
      <c r="N478" s="129">
        <f>I478-L478*'2018年四季度施工生产计划 （报局）美元'!I430</f>
        <v>0</v>
      </c>
      <c r="O478" s="129">
        <f>E478-L478*'2018年四季度施工生产计划 （报局）美元'!E430</f>
        <v>0</v>
      </c>
    </row>
    <row r="479" spans="1:15" s="80" customFormat="1" ht="18.75" hidden="1" customHeight="1">
      <c r="A479" s="78" t="s">
        <v>83</v>
      </c>
      <c r="B479" s="79" t="s">
        <v>49</v>
      </c>
      <c r="C479" s="79"/>
      <c r="D479" s="109" t="s">
        <v>39</v>
      </c>
      <c r="E479" s="182"/>
      <c r="F479" s="14"/>
      <c r="G479" s="101"/>
      <c r="H479" s="171"/>
      <c r="I479" s="171"/>
      <c r="J479" s="79"/>
      <c r="L479" s="80">
        <v>6.4340999999999999</v>
      </c>
      <c r="M479" s="129">
        <f>H479-L479*'2018年四季度施工生产计划 （报局）美元'!H431</f>
        <v>0</v>
      </c>
      <c r="N479" s="129">
        <f>I479-L479*'2018年四季度施工生产计划 （报局）美元'!I431</f>
        <v>0</v>
      </c>
      <c r="O479" s="129">
        <f>E479-L479*'2018年四季度施工生产计划 （报局）美元'!E431</f>
        <v>0</v>
      </c>
    </row>
    <row r="480" spans="1:15" s="80" customFormat="1" ht="18.75" hidden="1" customHeight="1">
      <c r="A480" s="78" t="s">
        <v>84</v>
      </c>
      <c r="B480" s="79" t="s">
        <v>49</v>
      </c>
      <c r="C480" s="79"/>
      <c r="D480" s="109" t="s">
        <v>39</v>
      </c>
      <c r="E480" s="182"/>
      <c r="F480" s="14"/>
      <c r="G480" s="101"/>
      <c r="H480" s="171"/>
      <c r="I480" s="171"/>
      <c r="J480" s="79"/>
      <c r="L480" s="80">
        <v>6.4340999999999999</v>
      </c>
      <c r="M480" s="129">
        <f>H480-L480*'2018年四季度施工生产计划 （报局）美元'!H432</f>
        <v>0</v>
      </c>
      <c r="N480" s="129">
        <f>I480-L480*'2018年四季度施工生产计划 （报局）美元'!I432</f>
        <v>0</v>
      </c>
      <c r="O480" s="129">
        <f>E480-L480*'2018年四季度施工生产计划 （报局）美元'!E432</f>
        <v>0</v>
      </c>
    </row>
    <row r="481" spans="1:15" s="17" customFormat="1" ht="27" hidden="1" customHeight="1">
      <c r="A481" s="78"/>
      <c r="B481" s="79" t="s">
        <v>78</v>
      </c>
      <c r="C481" s="79"/>
      <c r="D481" s="109" t="s">
        <v>39</v>
      </c>
      <c r="E481" s="182"/>
      <c r="F481" s="14"/>
      <c r="G481" s="101"/>
      <c r="H481" s="171"/>
      <c r="I481" s="171"/>
      <c r="J481" s="79"/>
      <c r="L481" s="80">
        <v>6.4340999999999999</v>
      </c>
      <c r="M481" s="129">
        <f>H481-L481*'2018年四季度施工生产计划 （报局）美元'!H433</f>
        <v>0</v>
      </c>
      <c r="N481" s="129">
        <f>I481-L481*'2018年四季度施工生产计划 （报局）美元'!I433</f>
        <v>0</v>
      </c>
      <c r="O481" s="129">
        <f>E481-L481*'2018年四季度施工生产计划 （报局）美元'!E433</f>
        <v>0</v>
      </c>
    </row>
    <row r="482" spans="1:15" s="80" customFormat="1" ht="18.75" hidden="1" customHeight="1">
      <c r="A482" s="24">
        <v>3.2</v>
      </c>
      <c r="B482" s="115" t="s">
        <v>60</v>
      </c>
      <c r="C482" s="115"/>
      <c r="D482" s="108"/>
      <c r="E482" s="181"/>
      <c r="F482" s="99"/>
      <c r="G482" s="100"/>
      <c r="H482" s="181"/>
      <c r="I482" s="181"/>
      <c r="J482" s="124"/>
      <c r="L482" s="80">
        <v>6.4340999999999999</v>
      </c>
      <c r="M482" s="129">
        <f>H482-L482*'2018年四季度施工生产计划 （报局）美元'!H434</f>
        <v>0</v>
      </c>
      <c r="N482" s="129">
        <f>I482-L482*'2018年四季度施工生产计划 （报局）美元'!I434</f>
        <v>0</v>
      </c>
      <c r="O482" s="129">
        <f>E482-L482*'2018年四季度施工生产计划 （报局）美元'!E434</f>
        <v>0</v>
      </c>
    </row>
    <row r="483" spans="1:15" s="80" customFormat="1" ht="18.75" hidden="1" customHeight="1">
      <c r="A483" s="78" t="s">
        <v>85</v>
      </c>
      <c r="B483" s="79" t="s">
        <v>49</v>
      </c>
      <c r="C483" s="79"/>
      <c r="D483" s="109" t="s">
        <v>39</v>
      </c>
      <c r="E483" s="182"/>
      <c r="F483" s="14"/>
      <c r="G483" s="101"/>
      <c r="H483" s="171"/>
      <c r="I483" s="171"/>
      <c r="J483" s="79"/>
      <c r="L483" s="80">
        <v>6.4340999999999999</v>
      </c>
      <c r="M483" s="129">
        <f>H483-L483*'2018年四季度施工生产计划 （报局）美元'!H435</f>
        <v>0</v>
      </c>
      <c r="N483" s="129">
        <f>I483-L483*'2018年四季度施工生产计划 （报局）美元'!I435</f>
        <v>0</v>
      </c>
      <c r="O483" s="129">
        <f>E483-L483*'2018年四季度施工生产计划 （报局）美元'!E435</f>
        <v>0</v>
      </c>
    </row>
    <row r="484" spans="1:15" s="80" customFormat="1" ht="18.75" hidden="1" customHeight="1">
      <c r="A484" s="78" t="s">
        <v>86</v>
      </c>
      <c r="B484" s="79" t="s">
        <v>49</v>
      </c>
      <c r="C484" s="79"/>
      <c r="D484" s="109" t="s">
        <v>39</v>
      </c>
      <c r="E484" s="182"/>
      <c r="F484" s="14"/>
      <c r="G484" s="101"/>
      <c r="H484" s="171"/>
      <c r="I484" s="171"/>
      <c r="J484" s="79"/>
      <c r="L484" s="80">
        <v>6.4340999999999999</v>
      </c>
      <c r="M484" s="129">
        <f>H484-L484*'2018年四季度施工生产计划 （报局）美元'!H436</f>
        <v>0</v>
      </c>
      <c r="N484" s="129">
        <f>I484-L484*'2018年四季度施工生产计划 （报局）美元'!I436</f>
        <v>0</v>
      </c>
      <c r="O484" s="129">
        <f>E484-L484*'2018年四季度施工生产计划 （报局）美元'!E436</f>
        <v>0</v>
      </c>
    </row>
    <row r="485" spans="1:15" s="17" customFormat="1" ht="27" customHeight="1">
      <c r="A485" s="78"/>
      <c r="B485" s="79" t="s">
        <v>78</v>
      </c>
      <c r="C485" s="79"/>
      <c r="D485" s="109" t="s">
        <v>39</v>
      </c>
      <c r="E485" s="182"/>
      <c r="F485" s="14"/>
      <c r="G485" s="101"/>
      <c r="H485" s="171"/>
      <c r="I485" s="171"/>
      <c r="J485" s="79"/>
      <c r="L485" s="80">
        <v>6.4340999999999999</v>
      </c>
      <c r="M485" s="129">
        <f>H485-L485*'2018年四季度施工生产计划 （报局）美元'!H437</f>
        <v>0</v>
      </c>
      <c r="N485" s="129">
        <f>I485-L485*'2018年四季度施工生产计划 （报局）美元'!I437</f>
        <v>0</v>
      </c>
      <c r="O485" s="129">
        <f>E485-L485*'2018年四季度施工生产计划 （报局）美元'!E437</f>
        <v>0</v>
      </c>
    </row>
    <row r="486" spans="1:15" s="17" customFormat="1" ht="27" hidden="1" customHeight="1">
      <c r="A486" s="66">
        <v>4</v>
      </c>
      <c r="B486" s="114" t="s">
        <v>61</v>
      </c>
      <c r="C486" s="114"/>
      <c r="D486" s="107"/>
      <c r="E486" s="67">
        <f>SUM(E488:E490)+SUM(E492:E494)</f>
        <v>0</v>
      </c>
      <c r="F486" s="127"/>
      <c r="G486" s="68"/>
      <c r="H486" s="67">
        <f>SUM(H488:H490)+SUM(H492:H494)</f>
        <v>0</v>
      </c>
      <c r="I486" s="67"/>
      <c r="J486" s="123"/>
      <c r="L486" s="80">
        <v>6.4340999999999999</v>
      </c>
      <c r="M486" s="129">
        <f>H486-L486*'2018年四季度施工生产计划 （报局）美元'!H438</f>
        <v>0</v>
      </c>
      <c r="N486" s="129">
        <f>I486-L486*'2018年四季度施工生产计划 （报局）美元'!I438</f>
        <v>0</v>
      </c>
      <c r="O486" s="129">
        <f>E486-L486*'2018年四季度施工生产计划 （报局）美元'!E438</f>
        <v>0</v>
      </c>
    </row>
    <row r="487" spans="1:15" s="80" customFormat="1" ht="18.75" hidden="1" customHeight="1">
      <c r="A487" s="24">
        <v>4.0999999999999996</v>
      </c>
      <c r="B487" s="115" t="s">
        <v>62</v>
      </c>
      <c r="C487" s="115"/>
      <c r="D487" s="108"/>
      <c r="E487" s="181"/>
      <c r="F487" s="99"/>
      <c r="G487" s="100"/>
      <c r="H487" s="181"/>
      <c r="I487" s="181"/>
      <c r="J487" s="124"/>
      <c r="L487" s="80">
        <v>6.4340999999999999</v>
      </c>
      <c r="M487" s="129">
        <f>H487-L487*'2018年四季度施工生产计划 （报局）美元'!H439</f>
        <v>0</v>
      </c>
      <c r="N487" s="129">
        <f>I487-L487*'2018年四季度施工生产计划 （报局）美元'!I439</f>
        <v>0</v>
      </c>
      <c r="O487" s="129">
        <f>E487-L487*'2018年四季度施工生产计划 （报局）美元'!E439</f>
        <v>0</v>
      </c>
    </row>
    <row r="488" spans="1:15" s="80" customFormat="1" ht="18.75" hidden="1" customHeight="1">
      <c r="A488" s="78" t="s">
        <v>87</v>
      </c>
      <c r="B488" s="79" t="s">
        <v>49</v>
      </c>
      <c r="C488" s="79"/>
      <c r="D488" s="109" t="s">
        <v>39</v>
      </c>
      <c r="E488" s="182"/>
      <c r="F488" s="14"/>
      <c r="G488" s="101"/>
      <c r="H488" s="171"/>
      <c r="I488" s="171"/>
      <c r="J488" s="79"/>
      <c r="L488" s="80">
        <v>6.4340999999999999</v>
      </c>
      <c r="M488" s="129">
        <f>H488-L488*'2018年四季度施工生产计划 （报局）美元'!H440</f>
        <v>0</v>
      </c>
      <c r="N488" s="129">
        <f>I488-L488*'2018年四季度施工生产计划 （报局）美元'!I440</f>
        <v>0</v>
      </c>
      <c r="O488" s="129">
        <f>E488-L488*'2018年四季度施工生产计划 （报局）美元'!E440</f>
        <v>0</v>
      </c>
    </row>
    <row r="489" spans="1:15" s="80" customFormat="1" ht="18.75" hidden="1" customHeight="1">
      <c r="A489" s="78" t="s">
        <v>88</v>
      </c>
      <c r="B489" s="79" t="s">
        <v>49</v>
      </c>
      <c r="C489" s="79"/>
      <c r="D489" s="109" t="s">
        <v>39</v>
      </c>
      <c r="E489" s="182"/>
      <c r="F489" s="14"/>
      <c r="G489" s="101"/>
      <c r="H489" s="171"/>
      <c r="I489" s="171"/>
      <c r="J489" s="79"/>
      <c r="L489" s="80">
        <v>6.4340999999999999</v>
      </c>
      <c r="M489" s="129">
        <f>H489-L489*'2018年四季度施工生产计划 （报局）美元'!H441</f>
        <v>0</v>
      </c>
      <c r="N489" s="129">
        <f>I489-L489*'2018年四季度施工生产计划 （报局）美元'!I441</f>
        <v>0</v>
      </c>
      <c r="O489" s="129">
        <f>E489-L489*'2018年四季度施工生产计划 （报局）美元'!E441</f>
        <v>0</v>
      </c>
    </row>
    <row r="490" spans="1:15" s="17" customFormat="1" ht="27" hidden="1" customHeight="1">
      <c r="A490" s="78"/>
      <c r="B490" s="79" t="s">
        <v>78</v>
      </c>
      <c r="C490" s="79"/>
      <c r="D490" s="109" t="s">
        <v>39</v>
      </c>
      <c r="E490" s="182"/>
      <c r="F490" s="14"/>
      <c r="G490" s="101"/>
      <c r="H490" s="171"/>
      <c r="I490" s="171"/>
      <c r="J490" s="79"/>
      <c r="L490" s="80">
        <v>6.4340999999999999</v>
      </c>
      <c r="M490" s="129">
        <f>H490-L490*'2018年四季度施工生产计划 （报局）美元'!H442</f>
        <v>0</v>
      </c>
      <c r="N490" s="129">
        <f>I490-L490*'2018年四季度施工生产计划 （报局）美元'!I442</f>
        <v>0</v>
      </c>
      <c r="O490" s="129">
        <f>E490-L490*'2018年四季度施工生产计划 （报局）美元'!E442</f>
        <v>0</v>
      </c>
    </row>
    <row r="491" spans="1:15" s="80" customFormat="1" ht="18.75" hidden="1" customHeight="1">
      <c r="A491" s="24">
        <v>4.2</v>
      </c>
      <c r="B491" s="115" t="s">
        <v>63</v>
      </c>
      <c r="C491" s="115"/>
      <c r="D491" s="108"/>
      <c r="E491" s="181"/>
      <c r="F491" s="99"/>
      <c r="G491" s="100"/>
      <c r="H491" s="181"/>
      <c r="I491" s="181"/>
      <c r="J491" s="124"/>
      <c r="L491" s="80">
        <v>6.4340999999999999</v>
      </c>
      <c r="M491" s="129">
        <f>H491-L491*'2018年四季度施工生产计划 （报局）美元'!H443</f>
        <v>0</v>
      </c>
      <c r="N491" s="129">
        <f>I491-L491*'2018年四季度施工生产计划 （报局）美元'!I443</f>
        <v>0</v>
      </c>
      <c r="O491" s="129">
        <f>E491-L491*'2018年四季度施工生产计划 （报局）美元'!E443</f>
        <v>0</v>
      </c>
    </row>
    <row r="492" spans="1:15" s="80" customFormat="1" ht="18.75" hidden="1" customHeight="1">
      <c r="A492" s="78" t="s">
        <v>89</v>
      </c>
      <c r="B492" s="79" t="s">
        <v>49</v>
      </c>
      <c r="C492" s="79"/>
      <c r="D492" s="109" t="s">
        <v>39</v>
      </c>
      <c r="E492" s="182"/>
      <c r="F492" s="14"/>
      <c r="G492" s="101"/>
      <c r="H492" s="171"/>
      <c r="I492" s="171"/>
      <c r="J492" s="79"/>
      <c r="L492" s="80">
        <v>6.4340999999999999</v>
      </c>
      <c r="M492" s="129">
        <f>H492-L492*'2018年四季度施工生产计划 （报局）美元'!H444</f>
        <v>0</v>
      </c>
      <c r="N492" s="129">
        <f>I492-L492*'2018年四季度施工生产计划 （报局）美元'!I444</f>
        <v>0</v>
      </c>
      <c r="O492" s="129">
        <f>E492-L492*'2018年四季度施工生产计划 （报局）美元'!E444</f>
        <v>0</v>
      </c>
    </row>
    <row r="493" spans="1:15" s="80" customFormat="1" ht="18.75" hidden="1" customHeight="1">
      <c r="A493" s="78" t="s">
        <v>90</v>
      </c>
      <c r="B493" s="79" t="s">
        <v>49</v>
      </c>
      <c r="C493" s="79"/>
      <c r="D493" s="109" t="s">
        <v>39</v>
      </c>
      <c r="E493" s="182"/>
      <c r="F493" s="14"/>
      <c r="G493" s="101"/>
      <c r="H493" s="171"/>
      <c r="I493" s="171"/>
      <c r="J493" s="79"/>
      <c r="L493" s="80">
        <v>6.4340999999999999</v>
      </c>
      <c r="M493" s="129">
        <f>H493-L493*'2018年四季度施工生产计划 （报局）美元'!H445</f>
        <v>0</v>
      </c>
      <c r="N493" s="129">
        <f>I493-L493*'2018年四季度施工生产计划 （报局）美元'!I445</f>
        <v>0</v>
      </c>
      <c r="O493" s="129">
        <f>E493-L493*'2018年四季度施工生产计划 （报局）美元'!E445</f>
        <v>0</v>
      </c>
    </row>
    <row r="494" spans="1:15" s="17" customFormat="1" ht="27" customHeight="1">
      <c r="A494" s="78"/>
      <c r="B494" s="79" t="s">
        <v>78</v>
      </c>
      <c r="C494" s="79"/>
      <c r="D494" s="109" t="s">
        <v>39</v>
      </c>
      <c r="E494" s="182"/>
      <c r="F494" s="14"/>
      <c r="G494" s="101"/>
      <c r="H494" s="171"/>
      <c r="I494" s="171"/>
      <c r="J494" s="79"/>
      <c r="L494" s="80">
        <v>6.4340999999999999</v>
      </c>
      <c r="M494" s="129">
        <f>H494-L494*'2018年四季度施工生产计划 （报局）美元'!H446</f>
        <v>0</v>
      </c>
      <c r="N494" s="129">
        <f>I494-L494*'2018年四季度施工生产计划 （报局）美元'!I446</f>
        <v>0</v>
      </c>
      <c r="O494" s="129">
        <f>E494-L494*'2018年四季度施工生产计划 （报局）美元'!E446</f>
        <v>0</v>
      </c>
    </row>
    <row r="495" spans="1:15" s="17" customFormat="1" ht="27" hidden="1" customHeight="1">
      <c r="A495" s="66">
        <v>5</v>
      </c>
      <c r="B495" s="114" t="s">
        <v>64</v>
      </c>
      <c r="C495" s="114"/>
      <c r="D495" s="107"/>
      <c r="E495" s="67">
        <f>SUM(E497:E499)+SUM(E501:E503)</f>
        <v>0</v>
      </c>
      <c r="F495" s="97"/>
      <c r="G495" s="98"/>
      <c r="H495" s="67">
        <f>SUM(H497:H499)+SUM(H501:H503)</f>
        <v>0</v>
      </c>
      <c r="I495" s="67"/>
      <c r="J495" s="123"/>
      <c r="L495" s="80">
        <v>6.4340999999999999</v>
      </c>
      <c r="M495" s="129">
        <f>H495-L495*'2018年四季度施工生产计划 （报局）美元'!H447</f>
        <v>0</v>
      </c>
      <c r="N495" s="129">
        <f>I495-L495*'2018年四季度施工生产计划 （报局）美元'!I447</f>
        <v>0</v>
      </c>
    </row>
    <row r="496" spans="1:15" s="80" customFormat="1" ht="18.75" hidden="1" customHeight="1">
      <c r="A496" s="24">
        <v>5.0999999999999996</v>
      </c>
      <c r="B496" s="115" t="s">
        <v>65</v>
      </c>
      <c r="C496" s="115"/>
      <c r="D496" s="108"/>
      <c r="E496" s="181"/>
      <c r="F496" s="99"/>
      <c r="G496" s="100"/>
      <c r="H496" s="181"/>
      <c r="I496" s="181"/>
      <c r="J496" s="124"/>
      <c r="L496" s="80">
        <v>6.4340999999999999</v>
      </c>
      <c r="M496" s="129">
        <f>H496-L496*'2018年四季度施工生产计划 （报局）美元'!H448</f>
        <v>0</v>
      </c>
      <c r="N496" s="129">
        <f>I496-L496*'2018年四季度施工生产计划 （报局）美元'!I448</f>
        <v>0</v>
      </c>
    </row>
    <row r="497" spans="1:14" s="80" customFormat="1" ht="18.75" hidden="1" customHeight="1">
      <c r="A497" s="78" t="s">
        <v>91</v>
      </c>
      <c r="B497" s="79" t="s">
        <v>49</v>
      </c>
      <c r="C497" s="79"/>
      <c r="D497" s="109" t="s">
        <v>39</v>
      </c>
      <c r="E497" s="182"/>
      <c r="F497" s="14"/>
      <c r="G497" s="101"/>
      <c r="H497" s="171"/>
      <c r="I497" s="171"/>
      <c r="J497" s="79"/>
      <c r="L497" s="80">
        <v>6.4340999999999999</v>
      </c>
      <c r="M497" s="129">
        <f>H497-L497*'2018年四季度施工生产计划 （报局）美元'!H449</f>
        <v>0</v>
      </c>
      <c r="N497" s="129">
        <f>I497-L497*'2018年四季度施工生产计划 （报局）美元'!I449</f>
        <v>0</v>
      </c>
    </row>
    <row r="498" spans="1:14" s="80" customFormat="1" ht="18.75" hidden="1" customHeight="1">
      <c r="A498" s="78" t="s">
        <v>92</v>
      </c>
      <c r="B498" s="79" t="s">
        <v>49</v>
      </c>
      <c r="C498" s="79"/>
      <c r="D498" s="109" t="s">
        <v>39</v>
      </c>
      <c r="E498" s="182"/>
      <c r="F498" s="14"/>
      <c r="G498" s="101"/>
      <c r="H498" s="171"/>
      <c r="I498" s="171"/>
      <c r="J498" s="79"/>
      <c r="L498" s="80">
        <v>6.4340999999999999</v>
      </c>
      <c r="M498" s="129">
        <f>H498-L498*'2018年四季度施工生产计划 （报局）美元'!H450</f>
        <v>0</v>
      </c>
      <c r="N498" s="129">
        <f>I498-L498*'2018年四季度施工生产计划 （报局）美元'!I450</f>
        <v>0</v>
      </c>
    </row>
    <row r="499" spans="1:14" s="17" customFormat="1" ht="24.75" hidden="1" customHeight="1">
      <c r="A499" s="78"/>
      <c r="B499" s="79" t="s">
        <v>78</v>
      </c>
      <c r="C499" s="79"/>
      <c r="D499" s="109" t="s">
        <v>39</v>
      </c>
      <c r="E499" s="182"/>
      <c r="F499" s="14"/>
      <c r="G499" s="101"/>
      <c r="H499" s="171"/>
      <c r="I499" s="171"/>
      <c r="J499" s="79"/>
      <c r="L499" s="80">
        <v>6.4340999999999999</v>
      </c>
      <c r="M499" s="129">
        <f>H499-L499*'2018年四季度施工生产计划 （报局）美元'!H451</f>
        <v>0</v>
      </c>
      <c r="N499" s="129">
        <f>I499-L499*'2018年四季度施工生产计划 （报局）美元'!I451</f>
        <v>0</v>
      </c>
    </row>
    <row r="500" spans="1:14" s="80" customFormat="1" ht="18.75" hidden="1" customHeight="1">
      <c r="A500" s="24">
        <v>5.2</v>
      </c>
      <c r="B500" s="115" t="s">
        <v>66</v>
      </c>
      <c r="C500" s="115"/>
      <c r="D500" s="108"/>
      <c r="E500" s="181"/>
      <c r="F500" s="99"/>
      <c r="G500" s="100"/>
      <c r="H500" s="181"/>
      <c r="I500" s="181"/>
      <c r="J500" s="124"/>
      <c r="L500" s="80">
        <v>6.4340999999999999</v>
      </c>
      <c r="M500" s="129">
        <f>H500-L500*'2018年四季度施工生产计划 （报局）美元'!H452</f>
        <v>0</v>
      </c>
      <c r="N500" s="129">
        <f>I500-L500*'2018年四季度施工生产计划 （报局）美元'!I452</f>
        <v>0</v>
      </c>
    </row>
    <row r="501" spans="1:14" s="80" customFormat="1" ht="18.75" hidden="1" customHeight="1">
      <c r="A501" s="78" t="s">
        <v>93</v>
      </c>
      <c r="B501" s="79" t="s">
        <v>49</v>
      </c>
      <c r="C501" s="79"/>
      <c r="D501" s="109" t="s">
        <v>39</v>
      </c>
      <c r="E501" s="182"/>
      <c r="F501" s="14"/>
      <c r="G501" s="101"/>
      <c r="H501" s="171"/>
      <c r="I501" s="171"/>
      <c r="J501" s="79"/>
      <c r="L501" s="80">
        <v>6.4340999999999999</v>
      </c>
      <c r="M501" s="129">
        <f>H501-L501*'2018年四季度施工生产计划 （报局）美元'!H453</f>
        <v>0</v>
      </c>
      <c r="N501" s="129">
        <f>I501-L501*'2018年四季度施工生产计划 （报局）美元'!I453</f>
        <v>0</v>
      </c>
    </row>
    <row r="502" spans="1:14" s="80" customFormat="1" ht="18.75" hidden="1" customHeight="1">
      <c r="A502" s="78" t="s">
        <v>94</v>
      </c>
      <c r="B502" s="79" t="s">
        <v>49</v>
      </c>
      <c r="C502" s="79"/>
      <c r="D502" s="109" t="s">
        <v>39</v>
      </c>
      <c r="E502" s="182"/>
      <c r="F502" s="14"/>
      <c r="G502" s="101"/>
      <c r="H502" s="171"/>
      <c r="I502" s="171"/>
      <c r="J502" s="79"/>
      <c r="L502" s="80">
        <v>6.4340999999999999</v>
      </c>
      <c r="M502" s="129">
        <f>H502-L502*'2018年四季度施工生产计划 （报局）美元'!H454</f>
        <v>0</v>
      </c>
      <c r="N502" s="129">
        <f>I502-L502*'2018年四季度施工生产计划 （报局）美元'!I454</f>
        <v>0</v>
      </c>
    </row>
    <row r="503" spans="1:14" s="18" customFormat="1" ht="20.45" hidden="1" customHeight="1">
      <c r="A503" s="78"/>
      <c r="B503" s="79" t="s">
        <v>78</v>
      </c>
      <c r="C503" s="79"/>
      <c r="D503" s="109" t="s">
        <v>39</v>
      </c>
      <c r="E503" s="182"/>
      <c r="F503" s="14"/>
      <c r="G503" s="101"/>
      <c r="H503" s="171"/>
      <c r="I503" s="171"/>
      <c r="J503" s="79"/>
      <c r="L503" s="80">
        <v>6.4340999999999999</v>
      </c>
      <c r="M503" s="129">
        <f>H503-L503*'2018年四季度施工生产计划 （报局）美元'!H455</f>
        <v>0</v>
      </c>
      <c r="N503" s="129">
        <f>I503-L503*'2018年四季度施工生产计划 （报局）美元'!I455</f>
        <v>0</v>
      </c>
    </row>
    <row r="504" spans="1:14" s="16" customFormat="1" ht="19.5" customHeight="1">
      <c r="A504" s="25"/>
      <c r="B504" s="116"/>
      <c r="C504" s="116"/>
      <c r="D504" s="110"/>
      <c r="E504" s="177"/>
      <c r="F504" s="102"/>
      <c r="G504" s="102"/>
      <c r="H504" s="188"/>
      <c r="I504" s="188"/>
      <c r="J504" s="125"/>
    </row>
    <row r="505" spans="1:14" ht="15">
      <c r="A505" s="54"/>
      <c r="B505" s="117" t="s">
        <v>40</v>
      </c>
      <c r="C505" s="117"/>
      <c r="D505" s="111"/>
      <c r="E505" s="459" t="s">
        <v>42</v>
      </c>
      <c r="F505" s="459"/>
      <c r="G505" s="459" t="s">
        <v>41</v>
      </c>
      <c r="H505" s="459"/>
      <c r="I505" s="292"/>
    </row>
    <row r="511" spans="1:14">
      <c r="J511" s="298" t="s">
        <v>105</v>
      </c>
    </row>
  </sheetData>
  <mergeCells count="3">
    <mergeCell ref="A2:J2"/>
    <mergeCell ref="E505:F505"/>
    <mergeCell ref="G505:H505"/>
  </mergeCells>
  <phoneticPr fontId="5" type="noConversion"/>
  <printOptions horizontalCentered="1"/>
  <pageMargins left="0.78740157480314965" right="0.59055118110236227" top="0.98425196850393704" bottom="0.59055118110236227" header="0" footer="0"/>
  <pageSetup paperSize="9" scale="64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1"/>
  <sheetViews>
    <sheetView topLeftCell="A413" workbookViewId="0">
      <selection activeCell="F425" sqref="F425"/>
    </sheetView>
  </sheetViews>
  <sheetFormatPr defaultRowHeight="15.75"/>
  <cols>
    <col min="1" max="1" width="7.5" style="26" customWidth="1"/>
    <col min="2" max="2" width="35.75" style="3" customWidth="1"/>
    <col min="3" max="3" width="16.25" style="3" customWidth="1"/>
    <col min="4" max="4" width="18.25" style="112" customWidth="1"/>
    <col min="5" max="5" width="14.375" style="172" customWidth="1"/>
    <col min="6" max="6" width="21.25" style="19" customWidth="1"/>
    <col min="7" max="7" width="20.75" style="19" customWidth="1"/>
    <col min="8" max="9" width="16.75" style="172" customWidth="1"/>
    <col min="10" max="10" width="56" style="119" customWidth="1"/>
    <col min="11" max="16384" width="9" style="5"/>
  </cols>
  <sheetData>
    <row r="1" spans="1:10" ht="21" customHeight="1">
      <c r="A1" s="118" t="s">
        <v>109</v>
      </c>
      <c r="B1" s="113"/>
      <c r="C1" s="113"/>
      <c r="D1" s="103"/>
    </row>
    <row r="2" spans="1:10" ht="27" customHeight="1">
      <c r="A2" s="457" t="s">
        <v>504</v>
      </c>
      <c r="B2" s="457"/>
      <c r="C2" s="457"/>
      <c r="D2" s="457"/>
      <c r="E2" s="457"/>
      <c r="F2" s="457"/>
      <c r="G2" s="457"/>
      <c r="H2" s="457"/>
      <c r="I2" s="457"/>
      <c r="J2" s="457"/>
    </row>
    <row r="3" spans="1:10" ht="12.6" customHeight="1">
      <c r="A3" s="21"/>
      <c r="B3" s="8"/>
      <c r="C3" s="8"/>
      <c r="D3" s="104"/>
      <c r="E3" s="7"/>
      <c r="F3" s="95"/>
      <c r="G3" s="95"/>
      <c r="H3" s="7"/>
      <c r="I3" s="7"/>
      <c r="J3" s="120"/>
    </row>
    <row r="4" spans="1:10" s="12" customFormat="1" ht="27">
      <c r="A4" s="22" t="s">
        <v>1</v>
      </c>
      <c r="B4" s="10" t="s">
        <v>2</v>
      </c>
      <c r="C4" s="10" t="s">
        <v>420</v>
      </c>
      <c r="D4" s="22" t="s">
        <v>3</v>
      </c>
      <c r="E4" s="10" t="s">
        <v>176</v>
      </c>
      <c r="F4" s="10" t="s">
        <v>4</v>
      </c>
      <c r="G4" s="10" t="s">
        <v>5</v>
      </c>
      <c r="H4" s="11" t="s">
        <v>112</v>
      </c>
      <c r="I4" s="11" t="s">
        <v>492</v>
      </c>
      <c r="J4" s="65" t="s">
        <v>484</v>
      </c>
    </row>
    <row r="5" spans="1:10" s="129" customFormat="1" ht="26.25" customHeight="1">
      <c r="A5" s="167"/>
      <c r="B5" s="168" t="s">
        <v>177</v>
      </c>
      <c r="C5" s="168"/>
      <c r="D5" s="167" t="s">
        <v>120</v>
      </c>
      <c r="E5" s="170">
        <v>546065.4922176972</v>
      </c>
      <c r="F5" s="168"/>
      <c r="G5" s="168"/>
      <c r="H5" s="170">
        <v>102578.95378000822</v>
      </c>
      <c r="I5" s="170">
        <v>23706.464878671119</v>
      </c>
      <c r="J5" s="169"/>
    </row>
    <row r="6" spans="1:10" s="135" customFormat="1" ht="24.75" customHeight="1">
      <c r="A6" s="130" t="s">
        <v>122</v>
      </c>
      <c r="B6" s="131" t="s">
        <v>123</v>
      </c>
      <c r="C6" s="131"/>
      <c r="D6" s="132"/>
      <c r="E6" s="183">
        <v>544966.63610957784</v>
      </c>
      <c r="F6" s="133"/>
      <c r="G6" s="133"/>
      <c r="H6" s="183">
        <v>101378.95378000823</v>
      </c>
      <c r="I6" s="183">
        <v>23562.54487867112</v>
      </c>
      <c r="J6" s="134"/>
    </row>
    <row r="7" spans="1:10" s="135" customFormat="1" ht="24.75" customHeight="1">
      <c r="A7" s="136"/>
      <c r="B7" s="137" t="s">
        <v>124</v>
      </c>
      <c r="C7" s="137"/>
      <c r="D7" s="138"/>
      <c r="E7" s="192">
        <v>256237.40354981547</v>
      </c>
      <c r="F7" s="139"/>
      <c r="G7" s="139"/>
      <c r="H7" s="192">
        <v>48607.46</v>
      </c>
      <c r="I7" s="192">
        <v>12623.127593811798</v>
      </c>
      <c r="J7" s="140"/>
    </row>
    <row r="8" spans="1:10" s="135" customFormat="1" ht="24.75" customHeight="1">
      <c r="A8" s="136"/>
      <c r="B8" s="137" t="s">
        <v>125</v>
      </c>
      <c r="C8" s="137"/>
      <c r="D8" s="138"/>
      <c r="E8" s="192">
        <v>184942.85100000002</v>
      </c>
      <c r="F8" s="139"/>
      <c r="G8" s="139"/>
      <c r="H8" s="192">
        <v>7991.33</v>
      </c>
      <c r="I8" s="192">
        <v>182.83</v>
      </c>
      <c r="J8" s="140"/>
    </row>
    <row r="9" spans="1:10" s="135" customFormat="1" ht="24.75" customHeight="1">
      <c r="A9" s="136"/>
      <c r="B9" s="137" t="s">
        <v>126</v>
      </c>
      <c r="C9" s="137"/>
      <c r="D9" s="138"/>
      <c r="E9" s="192">
        <v>11627.850936322327</v>
      </c>
      <c r="F9" s="139"/>
      <c r="G9" s="139"/>
      <c r="H9" s="192">
        <v>2287.941198872727</v>
      </c>
      <c r="I9" s="192">
        <v>1764.0318629893236</v>
      </c>
      <c r="J9" s="140"/>
    </row>
    <row r="10" spans="1:10" s="135" customFormat="1" ht="24.75" customHeight="1">
      <c r="A10" s="136"/>
      <c r="B10" s="137" t="s">
        <v>127</v>
      </c>
      <c r="C10" s="137"/>
      <c r="D10" s="138"/>
      <c r="E10" s="192">
        <v>92158.530623440005</v>
      </c>
      <c r="F10" s="139"/>
      <c r="G10" s="139"/>
      <c r="H10" s="192">
        <v>39483.232581135504</v>
      </c>
      <c r="I10" s="192">
        <v>8992.5554218699981</v>
      </c>
      <c r="J10" s="140"/>
    </row>
    <row r="11" spans="1:10" s="135" customFormat="1" ht="24.75" customHeight="1">
      <c r="A11" s="136"/>
      <c r="B11" s="115" t="s">
        <v>163</v>
      </c>
      <c r="C11" s="115"/>
      <c r="D11" s="138"/>
      <c r="E11" s="192">
        <v>0</v>
      </c>
      <c r="F11" s="139"/>
      <c r="G11" s="139"/>
      <c r="H11" s="192">
        <v>3008.99</v>
      </c>
      <c r="I11" s="192">
        <v>0</v>
      </c>
      <c r="J11" s="140"/>
    </row>
    <row r="12" spans="1:10" s="135" customFormat="1" ht="24.75" customHeight="1">
      <c r="A12" s="130" t="s">
        <v>122</v>
      </c>
      <c r="B12" s="131" t="s">
        <v>128</v>
      </c>
      <c r="C12" s="131"/>
      <c r="D12" s="132"/>
      <c r="E12" s="183">
        <v>1098.8561081194039</v>
      </c>
      <c r="F12" s="133"/>
      <c r="G12" s="133"/>
      <c r="H12" s="184">
        <v>1200</v>
      </c>
      <c r="I12" s="184">
        <v>143.91999999999999</v>
      </c>
      <c r="J12" s="134"/>
    </row>
    <row r="13" spans="1:10" s="135" customFormat="1" ht="24.75" customHeight="1">
      <c r="A13" s="136"/>
      <c r="B13" s="137" t="s">
        <v>124</v>
      </c>
      <c r="C13" s="137"/>
      <c r="D13" s="138"/>
      <c r="E13" s="174"/>
      <c r="F13" s="139"/>
      <c r="G13" s="139"/>
      <c r="H13" s="185"/>
      <c r="I13" s="185"/>
      <c r="J13" s="140"/>
    </row>
    <row r="14" spans="1:10" s="135" customFormat="1" ht="24.75" customHeight="1">
      <c r="A14" s="136"/>
      <c r="B14" s="137" t="s">
        <v>125</v>
      </c>
      <c r="C14" s="137"/>
      <c r="D14" s="138"/>
      <c r="E14" s="174"/>
      <c r="F14" s="139"/>
      <c r="G14" s="139"/>
      <c r="H14" s="185"/>
      <c r="I14" s="185"/>
      <c r="J14" s="140"/>
    </row>
    <row r="15" spans="1:10" s="135" customFormat="1" ht="24.75" customHeight="1">
      <c r="A15" s="136"/>
      <c r="B15" s="137" t="s">
        <v>126</v>
      </c>
      <c r="C15" s="137"/>
      <c r="D15" s="138"/>
      <c r="E15" s="174"/>
      <c r="F15" s="139"/>
      <c r="G15" s="139"/>
      <c r="H15" s="185"/>
      <c r="I15" s="185"/>
      <c r="J15" s="140"/>
    </row>
    <row r="16" spans="1:10" s="135" customFormat="1" ht="24.75" customHeight="1">
      <c r="A16" s="136"/>
      <c r="B16" s="137" t="s">
        <v>127</v>
      </c>
      <c r="C16" s="137"/>
      <c r="D16" s="138"/>
      <c r="E16" s="192">
        <v>1098.8561081194039</v>
      </c>
      <c r="F16" s="139"/>
      <c r="G16" s="139"/>
      <c r="H16" s="185">
        <v>1200</v>
      </c>
      <c r="I16" s="185">
        <v>143.91999999999999</v>
      </c>
      <c r="J16" s="140"/>
    </row>
    <row r="17" spans="1:10" s="135" customFormat="1" ht="24.75" customHeight="1">
      <c r="A17" s="136"/>
      <c r="B17" s="115" t="s">
        <v>163</v>
      </c>
      <c r="C17" s="115"/>
      <c r="D17" s="138"/>
      <c r="E17" s="174"/>
      <c r="F17" s="139"/>
      <c r="G17" s="139"/>
      <c r="H17" s="185"/>
      <c r="I17" s="185"/>
      <c r="J17" s="140"/>
    </row>
    <row r="18" spans="1:10" s="135" customFormat="1" ht="24.75" customHeight="1">
      <c r="A18" s="130" t="s">
        <v>122</v>
      </c>
      <c r="B18" s="131" t="s">
        <v>129</v>
      </c>
      <c r="C18" s="131"/>
      <c r="D18" s="132"/>
      <c r="E18" s="173"/>
      <c r="F18" s="133"/>
      <c r="G18" s="133"/>
      <c r="H18" s="184"/>
      <c r="I18" s="184"/>
      <c r="J18" s="134"/>
    </row>
    <row r="19" spans="1:10" s="135" customFormat="1" ht="24.75" customHeight="1">
      <c r="A19" s="136"/>
      <c r="B19" s="137"/>
      <c r="C19" s="137"/>
      <c r="D19" s="138"/>
      <c r="E19" s="174"/>
      <c r="F19" s="139"/>
      <c r="G19" s="139"/>
      <c r="H19" s="185"/>
      <c r="I19" s="185"/>
      <c r="J19" s="140"/>
    </row>
    <row r="20" spans="1:10" s="129" customFormat="1" ht="26.25" customHeight="1">
      <c r="A20" s="208" t="s">
        <v>269</v>
      </c>
      <c r="B20" s="168" t="s">
        <v>268</v>
      </c>
      <c r="C20" s="168"/>
      <c r="D20" s="167" t="s">
        <v>120</v>
      </c>
      <c r="E20" s="170">
        <v>4574.5800000000008</v>
      </c>
      <c r="F20" s="168"/>
      <c r="G20" s="168"/>
      <c r="H20" s="239">
        <v>6600.0011988727274</v>
      </c>
      <c r="I20" s="239">
        <v>678.27</v>
      </c>
      <c r="J20" s="169"/>
    </row>
    <row r="21" spans="1:10" s="76" customFormat="1" ht="24.75" customHeight="1">
      <c r="A21" s="69" t="s">
        <v>122</v>
      </c>
      <c r="B21" s="77" t="s">
        <v>123</v>
      </c>
      <c r="C21" s="77"/>
      <c r="D21" s="105"/>
      <c r="E21" s="209">
        <v>4574.5800000000008</v>
      </c>
      <c r="F21" s="70"/>
      <c r="G21" s="70"/>
      <c r="H21" s="209">
        <v>6600.0011988727274</v>
      </c>
      <c r="I21" s="209">
        <v>678.27</v>
      </c>
      <c r="J21" s="121"/>
    </row>
    <row r="22" spans="1:10" s="76" customFormat="1" ht="24.75" customHeight="1">
      <c r="A22" s="74"/>
      <c r="B22" s="75" t="s">
        <v>124</v>
      </c>
      <c r="C22" s="75"/>
      <c r="D22" s="106"/>
      <c r="E22" s="211">
        <v>3973.4400000000005</v>
      </c>
      <c r="F22" s="211"/>
      <c r="G22" s="211"/>
      <c r="H22" s="211">
        <v>3241.9300000000003</v>
      </c>
      <c r="I22" s="211">
        <v>591.51</v>
      </c>
      <c r="J22" s="122"/>
    </row>
    <row r="23" spans="1:10" s="76" customFormat="1" ht="24.75" customHeight="1">
      <c r="A23" s="74"/>
      <c r="B23" s="75" t="s">
        <v>125</v>
      </c>
      <c r="C23" s="75"/>
      <c r="D23" s="106"/>
      <c r="E23" s="211">
        <v>0</v>
      </c>
      <c r="F23" s="211"/>
      <c r="G23" s="211"/>
      <c r="H23" s="211">
        <v>0</v>
      </c>
      <c r="I23" s="211">
        <v>0</v>
      </c>
      <c r="J23" s="122"/>
    </row>
    <row r="24" spans="1:10" s="76" customFormat="1" ht="24.75" customHeight="1">
      <c r="A24" s="74"/>
      <c r="B24" s="75" t="s">
        <v>126</v>
      </c>
      <c r="C24" s="75"/>
      <c r="D24" s="106"/>
      <c r="E24" s="211">
        <v>601.14</v>
      </c>
      <c r="F24" s="212"/>
      <c r="G24" s="212"/>
      <c r="H24" s="211">
        <v>349.08119887272699</v>
      </c>
      <c r="I24" s="211">
        <v>86.76</v>
      </c>
      <c r="J24" s="122"/>
    </row>
    <row r="25" spans="1:10" s="76" customFormat="1" ht="24.75" customHeight="1">
      <c r="A25" s="74"/>
      <c r="B25" s="75" t="s">
        <v>127</v>
      </c>
      <c r="C25" s="75"/>
      <c r="D25" s="106"/>
      <c r="E25" s="211">
        <v>0</v>
      </c>
      <c r="F25" s="212"/>
      <c r="G25" s="212"/>
      <c r="H25" s="211">
        <v>0</v>
      </c>
      <c r="I25" s="211">
        <v>0</v>
      </c>
      <c r="J25" s="122"/>
    </row>
    <row r="26" spans="1:10" s="76" customFormat="1" ht="24.75" customHeight="1">
      <c r="A26" s="74"/>
      <c r="B26" s="115" t="s">
        <v>163</v>
      </c>
      <c r="C26" s="115"/>
      <c r="D26" s="106"/>
      <c r="E26" s="211">
        <v>0</v>
      </c>
      <c r="F26" s="212"/>
      <c r="G26" s="212"/>
      <c r="H26" s="211">
        <v>3008.99</v>
      </c>
      <c r="I26" s="211">
        <v>0</v>
      </c>
      <c r="J26" s="122"/>
    </row>
    <row r="27" spans="1:10" s="76" customFormat="1" ht="24.75" customHeight="1">
      <c r="A27" s="69" t="s">
        <v>122</v>
      </c>
      <c r="B27" s="77" t="s">
        <v>128</v>
      </c>
      <c r="C27" s="77"/>
      <c r="D27" s="105"/>
      <c r="E27" s="213"/>
      <c r="F27" s="70"/>
      <c r="G27" s="70"/>
      <c r="H27" s="214"/>
      <c r="I27" s="214"/>
      <c r="J27" s="121"/>
    </row>
    <row r="28" spans="1:10" s="76" customFormat="1" ht="24.75" customHeight="1">
      <c r="A28" s="74"/>
      <c r="B28" s="75" t="s">
        <v>124</v>
      </c>
      <c r="C28" s="75"/>
      <c r="D28" s="106"/>
      <c r="E28" s="215"/>
      <c r="F28" s="96"/>
      <c r="G28" s="96"/>
      <c r="H28" s="216"/>
      <c r="I28" s="216"/>
      <c r="J28" s="122"/>
    </row>
    <row r="29" spans="1:10" s="76" customFormat="1" ht="24.75" customHeight="1">
      <c r="A29" s="74"/>
      <c r="B29" s="75" t="s">
        <v>125</v>
      </c>
      <c r="C29" s="75"/>
      <c r="D29" s="106"/>
      <c r="E29" s="215"/>
      <c r="F29" s="96"/>
      <c r="G29" s="96"/>
      <c r="H29" s="216"/>
      <c r="I29" s="216"/>
      <c r="J29" s="122"/>
    </row>
    <row r="30" spans="1:10" s="76" customFormat="1" ht="24.75" customHeight="1">
      <c r="A30" s="74"/>
      <c r="B30" s="75" t="s">
        <v>126</v>
      </c>
      <c r="C30" s="75"/>
      <c r="D30" s="106"/>
      <c r="E30" s="215"/>
      <c r="F30" s="96"/>
      <c r="G30" s="96"/>
      <c r="H30" s="216"/>
      <c r="I30" s="216"/>
      <c r="J30" s="122"/>
    </row>
    <row r="31" spans="1:10" s="76" customFormat="1" ht="24.75" customHeight="1">
      <c r="A31" s="74"/>
      <c r="B31" s="75" t="s">
        <v>127</v>
      </c>
      <c r="C31" s="75"/>
      <c r="D31" s="106"/>
      <c r="E31" s="215"/>
      <c r="F31" s="96"/>
      <c r="G31" s="96"/>
      <c r="H31" s="216"/>
      <c r="I31" s="216"/>
      <c r="J31" s="122"/>
    </row>
    <row r="32" spans="1:10" s="76" customFormat="1" ht="24.75" customHeight="1">
      <c r="A32" s="74"/>
      <c r="B32" s="115" t="s">
        <v>163</v>
      </c>
      <c r="C32" s="115"/>
      <c r="D32" s="106"/>
      <c r="E32" s="215"/>
      <c r="F32" s="96"/>
      <c r="G32" s="96"/>
      <c r="H32" s="216"/>
      <c r="I32" s="216"/>
      <c r="J32" s="122"/>
    </row>
    <row r="33" spans="1:10" s="76" customFormat="1" ht="24.75" customHeight="1">
      <c r="A33" s="69" t="s">
        <v>122</v>
      </c>
      <c r="B33" s="77" t="s">
        <v>129</v>
      </c>
      <c r="C33" s="77"/>
      <c r="D33" s="105"/>
      <c r="E33" s="213"/>
      <c r="F33" s="70"/>
      <c r="G33" s="70"/>
      <c r="H33" s="214"/>
      <c r="I33" s="214"/>
      <c r="J33" s="121"/>
    </row>
    <row r="34" spans="1:10" s="76" customFormat="1" ht="24.75" customHeight="1">
      <c r="A34" s="74"/>
      <c r="B34" s="75"/>
      <c r="C34" s="75"/>
      <c r="D34" s="106"/>
      <c r="E34" s="215"/>
      <c r="F34" s="96"/>
      <c r="G34" s="96"/>
      <c r="H34" s="216"/>
      <c r="I34" s="216"/>
      <c r="J34" s="122"/>
    </row>
    <row r="35" spans="1:10" s="57" customFormat="1" ht="27" customHeight="1">
      <c r="A35" s="69" t="s">
        <v>130</v>
      </c>
      <c r="B35" s="77" t="s">
        <v>131</v>
      </c>
      <c r="C35" s="77"/>
      <c r="D35" s="105"/>
      <c r="E35" s="195">
        <v>4574.5800000000008</v>
      </c>
      <c r="F35" s="126"/>
      <c r="G35" s="72"/>
      <c r="H35" s="195">
        <v>6600.0011988727274</v>
      </c>
      <c r="I35" s="195">
        <v>678.27</v>
      </c>
      <c r="J35" s="77"/>
    </row>
    <row r="36" spans="1:10" s="17" customFormat="1" ht="27" customHeight="1">
      <c r="A36" s="217">
        <v>1</v>
      </c>
      <c r="B36" s="218" t="s">
        <v>124</v>
      </c>
      <c r="C36" s="218"/>
      <c r="D36" s="219"/>
      <c r="E36" s="220">
        <v>3973.4400000000005</v>
      </c>
      <c r="F36" s="148"/>
      <c r="G36" s="149"/>
      <c r="H36" s="220">
        <v>3241.9300000000003</v>
      </c>
      <c r="I36" s="220">
        <v>591.51</v>
      </c>
      <c r="J36" s="221"/>
    </row>
    <row r="37" spans="1:10" s="17" customFormat="1" ht="27" customHeight="1">
      <c r="A37" s="24">
        <v>1.1000000000000001</v>
      </c>
      <c r="B37" s="115" t="s">
        <v>132</v>
      </c>
      <c r="C37" s="115"/>
      <c r="D37" s="108"/>
      <c r="E37" s="181">
        <v>2480.0600000000004</v>
      </c>
      <c r="F37" s="99"/>
      <c r="G37" s="100"/>
      <c r="H37" s="181">
        <v>2126.5500000000002</v>
      </c>
      <c r="I37" s="181">
        <v>573.71</v>
      </c>
      <c r="J37" s="124"/>
    </row>
    <row r="38" spans="1:10" s="80" customFormat="1" ht="33" customHeight="1">
      <c r="A38" s="78" t="s">
        <v>133</v>
      </c>
      <c r="B38" s="222" t="s">
        <v>267</v>
      </c>
      <c r="C38" s="308" t="s">
        <v>455</v>
      </c>
      <c r="D38" s="196" t="s">
        <v>613</v>
      </c>
      <c r="E38" s="257">
        <v>180</v>
      </c>
      <c r="F38" s="310" t="s">
        <v>410</v>
      </c>
      <c r="G38" s="310" t="s">
        <v>410</v>
      </c>
      <c r="H38" s="223">
        <v>67.12</v>
      </c>
      <c r="I38" s="223">
        <v>0</v>
      </c>
      <c r="J38" s="79"/>
    </row>
    <row r="39" spans="1:10" s="80" customFormat="1" ht="36" customHeight="1">
      <c r="A39" s="78" t="s">
        <v>135</v>
      </c>
      <c r="B39" s="224" t="s">
        <v>454</v>
      </c>
      <c r="C39" s="308" t="s">
        <v>455</v>
      </c>
      <c r="D39" s="196" t="s">
        <v>614</v>
      </c>
      <c r="E39" s="257">
        <v>1103.6600000000001</v>
      </c>
      <c r="F39" s="310" t="s">
        <v>615</v>
      </c>
      <c r="G39" s="310" t="s">
        <v>615</v>
      </c>
      <c r="H39" s="223">
        <v>1006.94</v>
      </c>
      <c r="I39" s="260">
        <v>370.29</v>
      </c>
      <c r="J39" s="255" t="s">
        <v>546</v>
      </c>
    </row>
    <row r="40" spans="1:10" s="80" customFormat="1" ht="25.5">
      <c r="A40" s="78" t="s">
        <v>136</v>
      </c>
      <c r="B40" s="222" t="s">
        <v>277</v>
      </c>
      <c r="C40" s="309" t="s">
        <v>456</v>
      </c>
      <c r="D40" s="196" t="s">
        <v>616</v>
      </c>
      <c r="E40" s="257">
        <v>1196.4000000000001</v>
      </c>
      <c r="F40" s="259" t="s">
        <v>617</v>
      </c>
      <c r="G40" s="259" t="s">
        <v>617</v>
      </c>
      <c r="H40" s="223">
        <v>1052.49</v>
      </c>
      <c r="I40" s="223">
        <v>203.42</v>
      </c>
      <c r="J40" s="79"/>
    </row>
    <row r="41" spans="1:10" s="17" customFormat="1" ht="27" customHeight="1">
      <c r="A41" s="24">
        <v>1.2</v>
      </c>
      <c r="B41" s="115" t="s">
        <v>142</v>
      </c>
      <c r="C41" s="115"/>
      <c r="D41" s="108"/>
      <c r="E41" s="225">
        <v>1493.38</v>
      </c>
      <c r="F41" s="99"/>
      <c r="G41" s="100"/>
      <c r="H41" s="181">
        <v>1115.3800000000001</v>
      </c>
      <c r="I41" s="181">
        <v>17.8</v>
      </c>
      <c r="J41" s="124"/>
    </row>
    <row r="42" spans="1:10" s="80" customFormat="1" ht="18.75" hidden="1" customHeight="1">
      <c r="A42" s="78" t="s">
        <v>143</v>
      </c>
      <c r="B42" s="79" t="s">
        <v>146</v>
      </c>
      <c r="C42" s="79"/>
      <c r="D42" s="109" t="s">
        <v>120</v>
      </c>
      <c r="E42" s="226"/>
      <c r="F42" s="14"/>
      <c r="G42" s="101"/>
      <c r="H42" s="227"/>
      <c r="I42" s="227"/>
      <c r="J42" s="79"/>
    </row>
    <row r="43" spans="1:10" s="80" customFormat="1" ht="18.75" hidden="1" customHeight="1">
      <c r="A43" s="78" t="s">
        <v>172</v>
      </c>
      <c r="B43" s="79" t="s">
        <v>146</v>
      </c>
      <c r="C43" s="79"/>
      <c r="D43" s="109" t="s">
        <v>120</v>
      </c>
      <c r="E43" s="226"/>
      <c r="F43" s="14"/>
      <c r="G43" s="101"/>
      <c r="H43" s="227"/>
      <c r="I43" s="227"/>
      <c r="J43" s="79"/>
    </row>
    <row r="44" spans="1:10" s="80" customFormat="1" ht="18.75" hidden="1" customHeight="1">
      <c r="A44" s="78"/>
      <c r="B44" s="79" t="s">
        <v>141</v>
      </c>
      <c r="C44" s="79"/>
      <c r="D44" s="109" t="s">
        <v>120</v>
      </c>
      <c r="E44" s="226"/>
      <c r="F44" s="14"/>
      <c r="G44" s="101"/>
      <c r="H44" s="227"/>
      <c r="I44" s="227"/>
      <c r="J44" s="79"/>
    </row>
    <row r="45" spans="1:10" s="80" customFormat="1" ht="37.5" customHeight="1">
      <c r="A45" s="78" t="s">
        <v>76</v>
      </c>
      <c r="B45" s="79" t="s">
        <v>400</v>
      </c>
      <c r="C45" s="203" t="s">
        <v>457</v>
      </c>
      <c r="D45" s="256"/>
      <c r="E45" s="182">
        <v>1115.3800000000001</v>
      </c>
      <c r="F45" s="171" t="s">
        <v>618</v>
      </c>
      <c r="G45" s="171" t="s">
        <v>618</v>
      </c>
      <c r="H45" s="223">
        <v>1115.3800000000001</v>
      </c>
      <c r="I45" s="223">
        <v>0</v>
      </c>
      <c r="J45" s="79"/>
    </row>
    <row r="46" spans="1:10" s="80" customFormat="1" ht="37.5" customHeight="1">
      <c r="A46" s="78" t="s">
        <v>172</v>
      </c>
      <c r="B46" s="79" t="s">
        <v>543</v>
      </c>
      <c r="C46" s="203"/>
      <c r="D46" s="256" t="s">
        <v>544</v>
      </c>
      <c r="E46" s="182">
        <v>378</v>
      </c>
      <c r="F46" s="171"/>
      <c r="G46" s="171" t="s">
        <v>609</v>
      </c>
      <c r="H46" s="223"/>
      <c r="I46" s="223">
        <v>17.8</v>
      </c>
      <c r="J46" s="79"/>
    </row>
    <row r="47" spans="1:10" s="17" customFormat="1" ht="27" customHeight="1">
      <c r="A47" s="24">
        <v>2</v>
      </c>
      <c r="B47" s="115" t="s">
        <v>125</v>
      </c>
      <c r="C47" s="115"/>
      <c r="D47" s="108"/>
      <c r="E47" s="181">
        <v>0</v>
      </c>
      <c r="F47" s="200"/>
      <c r="G47" s="201"/>
      <c r="H47" s="181">
        <v>0</v>
      </c>
      <c r="I47" s="181"/>
      <c r="J47" s="124"/>
    </row>
    <row r="48" spans="1:10" s="17" customFormat="1" ht="27" hidden="1" customHeight="1">
      <c r="A48" s="24">
        <v>2.1</v>
      </c>
      <c r="B48" s="115" t="s">
        <v>144</v>
      </c>
      <c r="C48" s="115"/>
      <c r="D48" s="108"/>
      <c r="E48" s="225"/>
      <c r="F48" s="99"/>
      <c r="G48" s="100"/>
      <c r="H48" s="225"/>
      <c r="I48" s="225"/>
      <c r="J48" s="124"/>
    </row>
    <row r="49" spans="1:10" s="80" customFormat="1" ht="18.75" hidden="1" customHeight="1">
      <c r="A49" s="78" t="s">
        <v>145</v>
      </c>
      <c r="B49" s="79" t="s">
        <v>146</v>
      </c>
      <c r="C49" s="79"/>
      <c r="D49" s="109" t="s">
        <v>120</v>
      </c>
      <c r="E49" s="226"/>
      <c r="F49" s="14"/>
      <c r="G49" s="101"/>
      <c r="H49" s="227"/>
      <c r="I49" s="227"/>
      <c r="J49" s="79"/>
    </row>
    <row r="50" spans="1:10" s="80" customFormat="1" ht="18.75" hidden="1" customHeight="1">
      <c r="A50" s="78" t="s">
        <v>147</v>
      </c>
      <c r="B50" s="79" t="s">
        <v>146</v>
      </c>
      <c r="C50" s="79"/>
      <c r="D50" s="109" t="s">
        <v>120</v>
      </c>
      <c r="E50" s="226"/>
      <c r="F50" s="14"/>
      <c r="G50" s="101"/>
      <c r="H50" s="227"/>
      <c r="I50" s="227"/>
      <c r="J50" s="79"/>
    </row>
    <row r="51" spans="1:10" s="80" customFormat="1" ht="18.75" hidden="1" customHeight="1">
      <c r="A51" s="78"/>
      <c r="B51" s="79" t="s">
        <v>141</v>
      </c>
      <c r="C51" s="79"/>
      <c r="D51" s="109" t="s">
        <v>120</v>
      </c>
      <c r="E51" s="226"/>
      <c r="F51" s="14"/>
      <c r="G51" s="101"/>
      <c r="H51" s="227"/>
      <c r="I51" s="227"/>
      <c r="J51" s="79"/>
    </row>
    <row r="52" spans="1:10" s="17" customFormat="1" ht="27" hidden="1" customHeight="1">
      <c r="A52" s="24">
        <v>2.2000000000000002</v>
      </c>
      <c r="B52" s="115" t="s">
        <v>148</v>
      </c>
      <c r="C52" s="115"/>
      <c r="D52" s="108"/>
      <c r="E52" s="225"/>
      <c r="F52" s="99"/>
      <c r="G52" s="100"/>
      <c r="H52" s="225"/>
      <c r="I52" s="225"/>
      <c r="J52" s="124"/>
    </row>
    <row r="53" spans="1:10" s="80" customFormat="1" ht="18.75" hidden="1" customHeight="1">
      <c r="A53" s="78" t="s">
        <v>149</v>
      </c>
      <c r="B53" s="79" t="s">
        <v>146</v>
      </c>
      <c r="C53" s="79"/>
      <c r="D53" s="109" t="s">
        <v>120</v>
      </c>
      <c r="E53" s="226"/>
      <c r="F53" s="14"/>
      <c r="G53" s="101"/>
      <c r="H53" s="227"/>
      <c r="I53" s="227"/>
      <c r="J53" s="79"/>
    </row>
    <row r="54" spans="1:10" s="80" customFormat="1" ht="18.75" hidden="1" customHeight="1">
      <c r="A54" s="78" t="s">
        <v>150</v>
      </c>
      <c r="B54" s="79" t="s">
        <v>146</v>
      </c>
      <c r="C54" s="79"/>
      <c r="D54" s="109" t="s">
        <v>120</v>
      </c>
      <c r="E54" s="226"/>
      <c r="F54" s="14"/>
      <c r="G54" s="101"/>
      <c r="H54" s="227"/>
      <c r="I54" s="227"/>
      <c r="J54" s="79"/>
    </row>
    <row r="55" spans="1:10" s="80" customFormat="1" ht="18.75" hidden="1" customHeight="1">
      <c r="A55" s="78"/>
      <c r="B55" s="79" t="s">
        <v>141</v>
      </c>
      <c r="C55" s="79"/>
      <c r="D55" s="109" t="s">
        <v>120</v>
      </c>
      <c r="E55" s="226"/>
      <c r="F55" s="14"/>
      <c r="G55" s="101"/>
      <c r="H55" s="227"/>
      <c r="I55" s="227"/>
      <c r="J55" s="79"/>
    </row>
    <row r="56" spans="1:10" s="17" customFormat="1" ht="27" customHeight="1">
      <c r="A56" s="24">
        <v>3</v>
      </c>
      <c r="B56" s="115" t="s">
        <v>126</v>
      </c>
      <c r="C56" s="115"/>
      <c r="D56" s="108"/>
      <c r="E56" s="181">
        <v>601.14</v>
      </c>
      <c r="F56" s="200"/>
      <c r="G56" s="201"/>
      <c r="H56" s="181">
        <v>349.08119887272699</v>
      </c>
      <c r="I56" s="181">
        <v>86.76</v>
      </c>
      <c r="J56" s="124"/>
    </row>
    <row r="57" spans="1:10" s="17" customFormat="1" ht="27" customHeight="1">
      <c r="A57" s="24">
        <v>3.1</v>
      </c>
      <c r="B57" s="115" t="s">
        <v>151</v>
      </c>
      <c r="C57" s="115"/>
      <c r="D57" s="108"/>
      <c r="E57" s="181">
        <v>464.92</v>
      </c>
      <c r="F57" s="99"/>
      <c r="G57" s="100"/>
      <c r="H57" s="181">
        <v>216.06</v>
      </c>
      <c r="I57" s="181">
        <v>0</v>
      </c>
      <c r="J57" s="124"/>
    </row>
    <row r="58" spans="1:10" s="80" customFormat="1" ht="25.5">
      <c r="A58" s="78" t="s">
        <v>85</v>
      </c>
      <c r="B58" s="79" t="s">
        <v>275</v>
      </c>
      <c r="C58" s="203" t="s">
        <v>458</v>
      </c>
      <c r="D58" s="196" t="s">
        <v>619</v>
      </c>
      <c r="E58" s="182">
        <v>464.92</v>
      </c>
      <c r="F58" s="263" t="s">
        <v>620</v>
      </c>
      <c r="G58" s="263" t="s">
        <v>620</v>
      </c>
      <c r="H58" s="230">
        <v>216.06</v>
      </c>
      <c r="I58" s="306">
        <v>0</v>
      </c>
      <c r="J58" s="255"/>
    </row>
    <row r="59" spans="1:10" s="17" customFormat="1" ht="27" customHeight="1">
      <c r="A59" s="24">
        <v>3.2</v>
      </c>
      <c r="B59" s="115" t="s">
        <v>154</v>
      </c>
      <c r="C59" s="115"/>
      <c r="D59" s="108"/>
      <c r="E59" s="181">
        <v>136.22</v>
      </c>
      <c r="F59" s="99"/>
      <c r="G59" s="100"/>
      <c r="H59" s="181">
        <v>133.02119887272701</v>
      </c>
      <c r="I59" s="181">
        <v>86.76</v>
      </c>
      <c r="J59" s="124"/>
    </row>
    <row r="60" spans="1:10" s="80" customFormat="1" ht="25.5">
      <c r="A60" s="78" t="s">
        <v>155</v>
      </c>
      <c r="B60" s="228" t="s">
        <v>276</v>
      </c>
      <c r="C60" s="308" t="s">
        <v>455</v>
      </c>
      <c r="D60" s="196" t="s">
        <v>621</v>
      </c>
      <c r="E60" s="229">
        <v>136.22</v>
      </c>
      <c r="F60" s="14"/>
      <c r="G60" s="101"/>
      <c r="H60" s="223">
        <v>133.02119887272701</v>
      </c>
      <c r="I60" s="260">
        <v>86.76</v>
      </c>
      <c r="J60" s="263" t="s">
        <v>545</v>
      </c>
    </row>
    <row r="61" spans="1:10" s="17" customFormat="1" ht="27" customHeight="1">
      <c r="A61" s="24">
        <v>4</v>
      </c>
      <c r="B61" s="115" t="s">
        <v>127</v>
      </c>
      <c r="C61" s="115"/>
      <c r="D61" s="108"/>
      <c r="E61" s="181">
        <v>0</v>
      </c>
      <c r="F61" s="200"/>
      <c r="G61" s="201"/>
      <c r="H61" s="181">
        <v>0</v>
      </c>
      <c r="I61" s="181"/>
      <c r="J61" s="124"/>
    </row>
    <row r="62" spans="1:10" s="17" customFormat="1" ht="27" hidden="1" customHeight="1">
      <c r="A62" s="24">
        <v>4.0999999999999996</v>
      </c>
      <c r="B62" s="115" t="s">
        <v>156</v>
      </c>
      <c r="C62" s="115"/>
      <c r="D62" s="108"/>
      <c r="E62" s="225"/>
      <c r="F62" s="99"/>
      <c r="G62" s="100"/>
      <c r="H62" s="225"/>
      <c r="I62" s="225"/>
      <c r="J62" s="124"/>
    </row>
    <row r="63" spans="1:10" s="80" customFormat="1" ht="18.75" hidden="1" customHeight="1">
      <c r="A63" s="78" t="s">
        <v>157</v>
      </c>
      <c r="B63" s="79" t="s">
        <v>146</v>
      </c>
      <c r="C63" s="79"/>
      <c r="D63" s="109" t="s">
        <v>120</v>
      </c>
      <c r="E63" s="226"/>
      <c r="F63" s="14"/>
      <c r="G63" s="101"/>
      <c r="H63" s="227"/>
      <c r="I63" s="227"/>
      <c r="J63" s="79"/>
    </row>
    <row r="64" spans="1:10" s="80" customFormat="1" ht="18.75" hidden="1" customHeight="1">
      <c r="A64" s="78" t="s">
        <v>158</v>
      </c>
      <c r="B64" s="79" t="s">
        <v>146</v>
      </c>
      <c r="C64" s="79"/>
      <c r="D64" s="109" t="s">
        <v>120</v>
      </c>
      <c r="E64" s="226"/>
      <c r="F64" s="14"/>
      <c r="G64" s="101"/>
      <c r="H64" s="227"/>
      <c r="I64" s="227"/>
      <c r="J64" s="79"/>
    </row>
    <row r="65" spans="1:10" s="80" customFormat="1" ht="18.75" hidden="1" customHeight="1">
      <c r="A65" s="78"/>
      <c r="B65" s="79" t="s">
        <v>141</v>
      </c>
      <c r="C65" s="79"/>
      <c r="D65" s="109" t="s">
        <v>120</v>
      </c>
      <c r="E65" s="226"/>
      <c r="F65" s="14"/>
      <c r="G65" s="101"/>
      <c r="H65" s="227"/>
      <c r="I65" s="227"/>
      <c r="J65" s="79"/>
    </row>
    <row r="66" spans="1:10" s="17" customFormat="1" ht="27" hidden="1" customHeight="1">
      <c r="A66" s="24">
        <v>4.2</v>
      </c>
      <c r="B66" s="115" t="s">
        <v>160</v>
      </c>
      <c r="C66" s="115"/>
      <c r="D66" s="108"/>
      <c r="E66" s="225"/>
      <c r="F66" s="99"/>
      <c r="G66" s="100"/>
      <c r="H66" s="225"/>
      <c r="I66" s="225"/>
      <c r="J66" s="124"/>
    </row>
    <row r="67" spans="1:10" s="80" customFormat="1" ht="18.75" hidden="1" customHeight="1">
      <c r="A67" s="78" t="s">
        <v>161</v>
      </c>
      <c r="B67" s="79" t="s">
        <v>146</v>
      </c>
      <c r="C67" s="79"/>
      <c r="D67" s="109" t="s">
        <v>120</v>
      </c>
      <c r="E67" s="226"/>
      <c r="F67" s="14"/>
      <c r="G67" s="101"/>
      <c r="H67" s="227"/>
      <c r="I67" s="227"/>
      <c r="J67" s="79"/>
    </row>
    <row r="68" spans="1:10" s="80" customFormat="1" ht="18.75" hidden="1" customHeight="1">
      <c r="A68" s="78" t="s">
        <v>162</v>
      </c>
      <c r="B68" s="79" t="s">
        <v>146</v>
      </c>
      <c r="C68" s="79"/>
      <c r="D68" s="109" t="s">
        <v>120</v>
      </c>
      <c r="E68" s="226"/>
      <c r="F68" s="14"/>
      <c r="G68" s="101"/>
      <c r="H68" s="227"/>
      <c r="I68" s="227"/>
      <c r="J68" s="79"/>
    </row>
    <row r="69" spans="1:10" s="80" customFormat="1" ht="18.75" hidden="1" customHeight="1">
      <c r="A69" s="78"/>
      <c r="B69" s="79" t="s">
        <v>141</v>
      </c>
      <c r="C69" s="79"/>
      <c r="D69" s="109" t="s">
        <v>120</v>
      </c>
      <c r="E69" s="226"/>
      <c r="F69" s="14"/>
      <c r="G69" s="101"/>
      <c r="H69" s="227"/>
      <c r="I69" s="227"/>
      <c r="J69" s="79"/>
    </row>
    <row r="70" spans="1:10" s="17" customFormat="1" ht="27" customHeight="1">
      <c r="A70" s="24">
        <v>5</v>
      </c>
      <c r="B70" s="115" t="s">
        <v>163</v>
      </c>
      <c r="C70" s="115"/>
      <c r="D70" s="108"/>
      <c r="E70" s="181">
        <v>0</v>
      </c>
      <c r="F70" s="200"/>
      <c r="G70" s="201"/>
      <c r="H70" s="181">
        <v>3008.99</v>
      </c>
      <c r="I70" s="181">
        <v>0</v>
      </c>
      <c r="J70" s="124"/>
    </row>
    <row r="71" spans="1:10" s="17" customFormat="1" ht="27" hidden="1" customHeight="1">
      <c r="A71" s="24">
        <v>5.0999999999999996</v>
      </c>
      <c r="B71" s="115" t="s">
        <v>164</v>
      </c>
      <c r="C71" s="115"/>
      <c r="D71" s="108"/>
      <c r="E71" s="225"/>
      <c r="F71" s="99"/>
      <c r="G71" s="100"/>
      <c r="H71" s="225"/>
      <c r="I71" s="225"/>
      <c r="J71" s="124"/>
    </row>
    <row r="72" spans="1:10" s="80" customFormat="1" ht="18.75" hidden="1" customHeight="1">
      <c r="A72" s="78" t="s">
        <v>165</v>
      </c>
      <c r="B72" s="79" t="s">
        <v>146</v>
      </c>
      <c r="C72" s="79"/>
      <c r="D72" s="109" t="s">
        <v>120</v>
      </c>
      <c r="E72" s="226"/>
      <c r="F72" s="14"/>
      <c r="G72" s="101"/>
      <c r="H72" s="227"/>
      <c r="I72" s="227"/>
      <c r="J72" s="79"/>
    </row>
    <row r="73" spans="1:10" s="80" customFormat="1" ht="18.75" hidden="1" customHeight="1">
      <c r="A73" s="78" t="s">
        <v>166</v>
      </c>
      <c r="B73" s="79" t="s">
        <v>146</v>
      </c>
      <c r="C73" s="79"/>
      <c r="D73" s="109" t="s">
        <v>120</v>
      </c>
      <c r="E73" s="226"/>
      <c r="F73" s="14"/>
      <c r="G73" s="101"/>
      <c r="H73" s="227"/>
      <c r="I73" s="227"/>
      <c r="J73" s="79"/>
    </row>
    <row r="74" spans="1:10" s="80" customFormat="1" ht="18.75" hidden="1" customHeight="1">
      <c r="A74" s="78"/>
      <c r="B74" s="79" t="s">
        <v>141</v>
      </c>
      <c r="C74" s="79"/>
      <c r="D74" s="109" t="s">
        <v>120</v>
      </c>
      <c r="E74" s="226"/>
      <c r="F74" s="14"/>
      <c r="G74" s="101"/>
      <c r="H74" s="227"/>
      <c r="I74" s="227"/>
      <c r="J74" s="79"/>
    </row>
    <row r="75" spans="1:10" s="17" customFormat="1" ht="27" hidden="1" customHeight="1">
      <c r="A75" s="24">
        <v>5.2</v>
      </c>
      <c r="B75" s="115" t="s">
        <v>167</v>
      </c>
      <c r="C75" s="115"/>
      <c r="D75" s="108"/>
      <c r="E75" s="225"/>
      <c r="F75" s="99"/>
      <c r="G75" s="100"/>
      <c r="H75" s="225"/>
      <c r="I75" s="225"/>
      <c r="J75" s="124"/>
    </row>
    <row r="76" spans="1:10" s="80" customFormat="1" ht="18.75" hidden="1" customHeight="1">
      <c r="A76" s="78" t="s">
        <v>168</v>
      </c>
      <c r="B76" s="79" t="s">
        <v>146</v>
      </c>
      <c r="C76" s="79"/>
      <c r="D76" s="109" t="s">
        <v>120</v>
      </c>
      <c r="E76" s="226"/>
      <c r="F76" s="14"/>
      <c r="G76" s="101"/>
      <c r="H76" s="227"/>
      <c r="I76" s="227"/>
      <c r="J76" s="79"/>
    </row>
    <row r="77" spans="1:10" s="80" customFormat="1" ht="18.75" hidden="1" customHeight="1">
      <c r="A77" s="78" t="s">
        <v>169</v>
      </c>
      <c r="B77" s="79" t="s">
        <v>146</v>
      </c>
      <c r="C77" s="79"/>
      <c r="D77" s="109" t="s">
        <v>120</v>
      </c>
      <c r="E77" s="226"/>
      <c r="F77" s="14"/>
      <c r="G77" s="101"/>
      <c r="H77" s="227"/>
      <c r="I77" s="227"/>
      <c r="J77" s="79"/>
    </row>
    <row r="78" spans="1:10" s="80" customFormat="1" ht="18.75" hidden="1" customHeight="1">
      <c r="A78" s="78"/>
      <c r="B78" s="79" t="s">
        <v>141</v>
      </c>
      <c r="C78" s="79"/>
      <c r="D78" s="109" t="s">
        <v>120</v>
      </c>
      <c r="E78" s="226"/>
      <c r="F78" s="14"/>
      <c r="G78" s="101"/>
      <c r="H78" s="227"/>
      <c r="I78" s="227"/>
      <c r="J78" s="79"/>
    </row>
    <row r="79" spans="1:10" s="80" customFormat="1" ht="31.5" customHeight="1">
      <c r="A79" s="78" t="s">
        <v>91</v>
      </c>
      <c r="B79" s="79" t="s">
        <v>402</v>
      </c>
      <c r="C79" s="79"/>
      <c r="D79" s="256"/>
      <c r="E79" s="226"/>
      <c r="F79" s="14"/>
      <c r="G79" s="101"/>
      <c r="H79" s="223">
        <v>3008.99</v>
      </c>
      <c r="I79" s="227"/>
      <c r="J79" s="263" t="s">
        <v>622</v>
      </c>
    </row>
    <row r="80" spans="1:10" s="57" customFormat="1" ht="27" customHeight="1">
      <c r="A80" s="22" t="s">
        <v>170</v>
      </c>
      <c r="B80" s="231" t="s">
        <v>171</v>
      </c>
      <c r="C80" s="231"/>
      <c r="D80" s="232"/>
      <c r="E80" s="233" t="s">
        <v>121</v>
      </c>
      <c r="F80" s="234"/>
      <c r="G80" s="235"/>
      <c r="H80" s="236" t="s">
        <v>121</v>
      </c>
      <c r="I80" s="236"/>
      <c r="J80" s="231"/>
    </row>
    <row r="81" spans="1:10" s="17" customFormat="1" ht="27" customHeight="1">
      <c r="A81" s="24">
        <v>1</v>
      </c>
      <c r="B81" s="115" t="s">
        <v>124</v>
      </c>
      <c r="C81" s="115"/>
      <c r="D81" s="108"/>
      <c r="E81" s="181" t="s">
        <v>121</v>
      </c>
      <c r="F81" s="200"/>
      <c r="G81" s="201"/>
      <c r="H81" s="181" t="s">
        <v>121</v>
      </c>
      <c r="I81" s="181"/>
      <c r="J81" s="124"/>
    </row>
    <row r="82" spans="1:10" s="17" customFormat="1" ht="27" customHeight="1">
      <c r="A82" s="24">
        <v>1.1000000000000001</v>
      </c>
      <c r="B82" s="115" t="s">
        <v>132</v>
      </c>
      <c r="C82" s="115"/>
      <c r="D82" s="108"/>
      <c r="E82" s="225"/>
      <c r="F82" s="99"/>
      <c r="G82" s="100"/>
      <c r="H82" s="225"/>
      <c r="I82" s="225"/>
      <c r="J82" s="124"/>
    </row>
    <row r="83" spans="1:10" s="80" customFormat="1" ht="18.75" hidden="1" customHeight="1">
      <c r="A83" s="78" t="s">
        <v>133</v>
      </c>
      <c r="B83" s="79" t="s">
        <v>146</v>
      </c>
      <c r="C83" s="79"/>
      <c r="D83" s="109" t="s">
        <v>120</v>
      </c>
      <c r="E83" s="226"/>
      <c r="F83" s="14"/>
      <c r="G83" s="101"/>
      <c r="H83" s="227"/>
      <c r="I83" s="227"/>
      <c r="J83" s="79"/>
    </row>
    <row r="84" spans="1:10" s="80" customFormat="1" ht="18.75" hidden="1" customHeight="1">
      <c r="A84" s="78" t="s">
        <v>135</v>
      </c>
      <c r="B84" s="79" t="s">
        <v>146</v>
      </c>
      <c r="C84" s="79"/>
      <c r="D84" s="109" t="s">
        <v>120</v>
      </c>
      <c r="E84" s="226"/>
      <c r="F84" s="14"/>
      <c r="G84" s="101"/>
      <c r="H84" s="227"/>
      <c r="I84" s="227"/>
      <c r="J84" s="79"/>
    </row>
    <row r="85" spans="1:10" s="80" customFormat="1" ht="18.75" hidden="1" customHeight="1">
      <c r="A85" s="78"/>
      <c r="B85" s="79" t="s">
        <v>141</v>
      </c>
      <c r="C85" s="79"/>
      <c r="D85" s="109" t="s">
        <v>120</v>
      </c>
      <c r="E85" s="226"/>
      <c r="F85" s="14"/>
      <c r="G85" s="101"/>
      <c r="H85" s="227"/>
      <c r="I85" s="227"/>
      <c r="J85" s="79"/>
    </row>
    <row r="86" spans="1:10" s="17" customFormat="1" ht="27" hidden="1" customHeight="1">
      <c r="A86" s="24">
        <v>1.2</v>
      </c>
      <c r="B86" s="115" t="s">
        <v>142</v>
      </c>
      <c r="C86" s="115"/>
      <c r="D86" s="108"/>
      <c r="E86" s="225"/>
      <c r="F86" s="99"/>
      <c r="G86" s="100"/>
      <c r="H86" s="225"/>
      <c r="I86" s="225"/>
      <c r="J86" s="124"/>
    </row>
    <row r="87" spans="1:10" s="80" customFormat="1" ht="18.75" hidden="1" customHeight="1">
      <c r="A87" s="78" t="s">
        <v>143</v>
      </c>
      <c r="B87" s="79" t="s">
        <v>146</v>
      </c>
      <c r="C87" s="79"/>
      <c r="D87" s="109" t="s">
        <v>120</v>
      </c>
      <c r="E87" s="226"/>
      <c r="F87" s="14"/>
      <c r="G87" s="101"/>
      <c r="H87" s="227"/>
      <c r="I87" s="227"/>
      <c r="J87" s="79"/>
    </row>
    <row r="88" spans="1:10" s="80" customFormat="1" ht="18.75" hidden="1" customHeight="1">
      <c r="A88" s="78" t="s">
        <v>172</v>
      </c>
      <c r="B88" s="79" t="s">
        <v>146</v>
      </c>
      <c r="C88" s="79"/>
      <c r="D88" s="109" t="s">
        <v>120</v>
      </c>
      <c r="E88" s="226"/>
      <c r="F88" s="14"/>
      <c r="G88" s="101"/>
      <c r="H88" s="227"/>
      <c r="I88" s="227"/>
      <c r="J88" s="79"/>
    </row>
    <row r="89" spans="1:10" s="80" customFormat="1" ht="18.75" hidden="1" customHeight="1">
      <c r="A89" s="78"/>
      <c r="B89" s="79" t="s">
        <v>141</v>
      </c>
      <c r="C89" s="79"/>
      <c r="D89" s="109" t="s">
        <v>120</v>
      </c>
      <c r="E89" s="226"/>
      <c r="F89" s="14"/>
      <c r="G89" s="101"/>
      <c r="H89" s="227"/>
      <c r="I89" s="227"/>
      <c r="J89" s="79"/>
    </row>
    <row r="90" spans="1:10" s="17" customFormat="1" ht="27" customHeight="1">
      <c r="A90" s="24">
        <v>2</v>
      </c>
      <c r="B90" s="115" t="s">
        <v>126</v>
      </c>
      <c r="C90" s="115"/>
      <c r="D90" s="108"/>
      <c r="E90" s="181" t="s">
        <v>121</v>
      </c>
      <c r="F90" s="200"/>
      <c r="G90" s="201"/>
      <c r="H90" s="181" t="s">
        <v>121</v>
      </c>
      <c r="I90" s="181"/>
      <c r="J90" s="124"/>
    </row>
    <row r="91" spans="1:10" s="17" customFormat="1" ht="27" hidden="1" customHeight="1">
      <c r="A91" s="24">
        <v>2.1</v>
      </c>
      <c r="B91" s="115" t="s">
        <v>151</v>
      </c>
      <c r="C91" s="115"/>
      <c r="D91" s="108"/>
      <c r="E91" s="225"/>
      <c r="F91" s="99"/>
      <c r="G91" s="100"/>
      <c r="H91" s="225"/>
      <c r="I91" s="225"/>
      <c r="J91" s="124"/>
    </row>
    <row r="92" spans="1:10" s="80" customFormat="1" ht="18.75" hidden="1" customHeight="1">
      <c r="A92" s="78" t="s">
        <v>145</v>
      </c>
      <c r="B92" s="79" t="s">
        <v>146</v>
      </c>
      <c r="C92" s="79"/>
      <c r="D92" s="109" t="s">
        <v>120</v>
      </c>
      <c r="E92" s="226"/>
      <c r="F92" s="14"/>
      <c r="G92" s="101"/>
      <c r="H92" s="227"/>
      <c r="I92" s="227"/>
      <c r="J92" s="79"/>
    </row>
    <row r="93" spans="1:10" s="80" customFormat="1" ht="18.75" hidden="1" customHeight="1">
      <c r="A93" s="78" t="s">
        <v>147</v>
      </c>
      <c r="B93" s="79" t="s">
        <v>146</v>
      </c>
      <c r="C93" s="79"/>
      <c r="D93" s="109" t="s">
        <v>120</v>
      </c>
      <c r="E93" s="226"/>
      <c r="F93" s="14"/>
      <c r="G93" s="101"/>
      <c r="H93" s="227"/>
      <c r="I93" s="227"/>
      <c r="J93" s="79"/>
    </row>
    <row r="94" spans="1:10" s="80" customFormat="1" ht="18.75" hidden="1" customHeight="1">
      <c r="A94" s="78"/>
      <c r="B94" s="79" t="s">
        <v>141</v>
      </c>
      <c r="C94" s="79"/>
      <c r="D94" s="109" t="s">
        <v>120</v>
      </c>
      <c r="E94" s="226"/>
      <c r="F94" s="14"/>
      <c r="G94" s="101"/>
      <c r="H94" s="227"/>
      <c r="I94" s="227"/>
      <c r="J94" s="79"/>
    </row>
    <row r="95" spans="1:10" s="17" customFormat="1" ht="27" hidden="1" customHeight="1">
      <c r="A95" s="24">
        <v>2.2000000000000002</v>
      </c>
      <c r="B95" s="115" t="s">
        <v>154</v>
      </c>
      <c r="C95" s="115"/>
      <c r="D95" s="108"/>
      <c r="E95" s="225"/>
      <c r="F95" s="99"/>
      <c r="G95" s="100"/>
      <c r="H95" s="225"/>
      <c r="I95" s="225"/>
      <c r="J95" s="124"/>
    </row>
    <row r="96" spans="1:10" s="80" customFormat="1" ht="18.75" hidden="1" customHeight="1">
      <c r="A96" s="78" t="s">
        <v>149</v>
      </c>
      <c r="B96" s="79" t="s">
        <v>146</v>
      </c>
      <c r="C96" s="79"/>
      <c r="D96" s="109" t="s">
        <v>120</v>
      </c>
      <c r="E96" s="226"/>
      <c r="F96" s="14"/>
      <c r="G96" s="101"/>
      <c r="H96" s="227"/>
      <c r="I96" s="227"/>
      <c r="J96" s="79"/>
    </row>
    <row r="97" spans="1:10" s="80" customFormat="1" ht="18.75" hidden="1" customHeight="1">
      <c r="A97" s="78" t="s">
        <v>150</v>
      </c>
      <c r="B97" s="79" t="s">
        <v>146</v>
      </c>
      <c r="C97" s="79"/>
      <c r="D97" s="109" t="s">
        <v>120</v>
      </c>
      <c r="E97" s="226"/>
      <c r="F97" s="14"/>
      <c r="G97" s="101"/>
      <c r="H97" s="227"/>
      <c r="I97" s="227"/>
      <c r="J97" s="79"/>
    </row>
    <row r="98" spans="1:10" s="80" customFormat="1" ht="18.75" hidden="1" customHeight="1">
      <c r="A98" s="78"/>
      <c r="B98" s="79" t="s">
        <v>141</v>
      </c>
      <c r="C98" s="79"/>
      <c r="D98" s="109" t="s">
        <v>120</v>
      </c>
      <c r="E98" s="226"/>
      <c r="F98" s="14"/>
      <c r="G98" s="101"/>
      <c r="H98" s="227"/>
      <c r="I98" s="227"/>
      <c r="J98" s="79"/>
    </row>
    <row r="99" spans="1:10" s="17" customFormat="1" ht="27" customHeight="1">
      <c r="A99" s="24">
        <v>3</v>
      </c>
      <c r="B99" s="115" t="s">
        <v>125</v>
      </c>
      <c r="C99" s="115"/>
      <c r="D99" s="108"/>
      <c r="E99" s="181" t="s">
        <v>121</v>
      </c>
      <c r="F99" s="200"/>
      <c r="G99" s="201"/>
      <c r="H99" s="181" t="s">
        <v>121</v>
      </c>
      <c r="I99" s="181"/>
      <c r="J99" s="124"/>
    </row>
    <row r="100" spans="1:10" s="17" customFormat="1" ht="27" customHeight="1">
      <c r="A100" s="24">
        <v>3.1</v>
      </c>
      <c r="B100" s="115" t="s">
        <v>144</v>
      </c>
      <c r="C100" s="115"/>
      <c r="D100" s="108"/>
      <c r="E100" s="225"/>
      <c r="F100" s="99"/>
      <c r="G100" s="100"/>
      <c r="H100" s="225"/>
      <c r="I100" s="225"/>
      <c r="J100" s="124"/>
    </row>
    <row r="101" spans="1:10" s="80" customFormat="1" ht="18.75" customHeight="1">
      <c r="A101" s="78" t="s">
        <v>152</v>
      </c>
      <c r="B101" s="79" t="s">
        <v>146</v>
      </c>
      <c r="C101" s="79"/>
      <c r="D101" s="109" t="s">
        <v>120</v>
      </c>
      <c r="E101" s="226"/>
      <c r="F101" s="14"/>
      <c r="G101" s="101"/>
      <c r="H101" s="227"/>
      <c r="I101" s="227"/>
      <c r="J101" s="79"/>
    </row>
    <row r="102" spans="1:10" s="80" customFormat="1" ht="18.75" customHeight="1">
      <c r="A102" s="78" t="s">
        <v>173</v>
      </c>
      <c r="B102" s="79" t="s">
        <v>146</v>
      </c>
      <c r="C102" s="79"/>
      <c r="D102" s="109" t="s">
        <v>120</v>
      </c>
      <c r="E102" s="226"/>
      <c r="F102" s="14"/>
      <c r="G102" s="101"/>
      <c r="H102" s="227"/>
      <c r="I102" s="227"/>
      <c r="J102" s="79"/>
    </row>
    <row r="103" spans="1:10" s="80" customFormat="1" ht="18.75" customHeight="1">
      <c r="A103" s="78"/>
      <c r="B103" s="79" t="s">
        <v>141</v>
      </c>
      <c r="C103" s="79"/>
      <c r="D103" s="109" t="s">
        <v>120</v>
      </c>
      <c r="E103" s="226"/>
      <c r="F103" s="14"/>
      <c r="G103" s="101"/>
      <c r="H103" s="227"/>
      <c r="I103" s="227"/>
      <c r="J103" s="79"/>
    </row>
    <row r="104" spans="1:10" s="17" customFormat="1" ht="27" customHeight="1">
      <c r="A104" s="24">
        <v>3.2</v>
      </c>
      <c r="B104" s="115" t="s">
        <v>148</v>
      </c>
      <c r="C104" s="115"/>
      <c r="D104" s="108"/>
      <c r="E104" s="225"/>
      <c r="F104" s="99"/>
      <c r="G104" s="100"/>
      <c r="H104" s="225"/>
      <c r="I104" s="225"/>
      <c r="J104" s="124"/>
    </row>
    <row r="105" spans="1:10" s="80" customFormat="1" ht="18.75" customHeight="1">
      <c r="A105" s="78" t="s">
        <v>155</v>
      </c>
      <c r="B105" s="79" t="s">
        <v>146</v>
      </c>
      <c r="C105" s="79"/>
      <c r="D105" s="109" t="s">
        <v>120</v>
      </c>
      <c r="E105" s="226"/>
      <c r="F105" s="14"/>
      <c r="G105" s="101"/>
      <c r="H105" s="227"/>
      <c r="I105" s="227"/>
      <c r="J105" s="79"/>
    </row>
    <row r="106" spans="1:10" s="80" customFormat="1" ht="18.75" customHeight="1">
      <c r="A106" s="78" t="s">
        <v>174</v>
      </c>
      <c r="B106" s="79" t="s">
        <v>146</v>
      </c>
      <c r="C106" s="79"/>
      <c r="D106" s="109" t="s">
        <v>120</v>
      </c>
      <c r="E106" s="226"/>
      <c r="F106" s="14"/>
      <c r="G106" s="101"/>
      <c r="H106" s="227"/>
      <c r="I106" s="227"/>
      <c r="J106" s="79"/>
    </row>
    <row r="107" spans="1:10" s="80" customFormat="1" ht="18.75" customHeight="1">
      <c r="A107" s="78"/>
      <c r="B107" s="79" t="s">
        <v>141</v>
      </c>
      <c r="C107" s="79"/>
      <c r="D107" s="109" t="s">
        <v>120</v>
      </c>
      <c r="E107" s="226"/>
      <c r="F107" s="14"/>
      <c r="G107" s="101"/>
      <c r="H107" s="227"/>
      <c r="I107" s="227"/>
      <c r="J107" s="79"/>
    </row>
    <row r="108" spans="1:10" s="17" customFormat="1" ht="27" customHeight="1">
      <c r="A108" s="24">
        <v>4</v>
      </c>
      <c r="B108" s="115" t="s">
        <v>127</v>
      </c>
      <c r="C108" s="115"/>
      <c r="D108" s="108"/>
      <c r="E108" s="181" t="s">
        <v>121</v>
      </c>
      <c r="F108" s="200"/>
      <c r="G108" s="201"/>
      <c r="H108" s="181" t="s">
        <v>121</v>
      </c>
      <c r="I108" s="181"/>
      <c r="J108" s="124"/>
    </row>
    <row r="109" spans="1:10" s="17" customFormat="1" ht="27" hidden="1" customHeight="1">
      <c r="A109" s="24">
        <v>4.0999999999999996</v>
      </c>
      <c r="B109" s="115" t="s">
        <v>156</v>
      </c>
      <c r="C109" s="115"/>
      <c r="D109" s="108"/>
      <c r="E109" s="225"/>
      <c r="F109" s="99"/>
      <c r="G109" s="100"/>
      <c r="H109" s="225"/>
      <c r="I109" s="225"/>
      <c r="J109" s="124"/>
    </row>
    <row r="110" spans="1:10" s="80" customFormat="1" ht="18.75" hidden="1" customHeight="1">
      <c r="A110" s="78" t="s">
        <v>157</v>
      </c>
      <c r="B110" s="79" t="s">
        <v>146</v>
      </c>
      <c r="C110" s="79"/>
      <c r="D110" s="109" t="s">
        <v>120</v>
      </c>
      <c r="E110" s="226"/>
      <c r="F110" s="14"/>
      <c r="G110" s="101"/>
      <c r="H110" s="227"/>
      <c r="I110" s="227"/>
      <c r="J110" s="79"/>
    </row>
    <row r="111" spans="1:10" s="80" customFormat="1" ht="18.75" hidden="1" customHeight="1">
      <c r="A111" s="78" t="s">
        <v>158</v>
      </c>
      <c r="B111" s="79" t="s">
        <v>146</v>
      </c>
      <c r="C111" s="79"/>
      <c r="D111" s="109" t="s">
        <v>120</v>
      </c>
      <c r="E111" s="226"/>
      <c r="F111" s="14"/>
      <c r="G111" s="101"/>
      <c r="H111" s="227"/>
      <c r="I111" s="227"/>
      <c r="J111" s="79"/>
    </row>
    <row r="112" spans="1:10" s="80" customFormat="1" ht="18.75" hidden="1" customHeight="1">
      <c r="A112" s="78"/>
      <c r="B112" s="79" t="s">
        <v>141</v>
      </c>
      <c r="C112" s="79"/>
      <c r="D112" s="109" t="s">
        <v>120</v>
      </c>
      <c r="E112" s="226"/>
      <c r="F112" s="14"/>
      <c r="G112" s="101"/>
      <c r="H112" s="227"/>
      <c r="I112" s="227"/>
      <c r="J112" s="79"/>
    </row>
    <row r="113" spans="1:10" s="17" customFormat="1" ht="27" hidden="1" customHeight="1">
      <c r="A113" s="24">
        <v>4.2</v>
      </c>
      <c r="B113" s="115" t="s">
        <v>160</v>
      </c>
      <c r="C113" s="115"/>
      <c r="D113" s="108"/>
      <c r="E113" s="225"/>
      <c r="F113" s="99"/>
      <c r="G113" s="100"/>
      <c r="H113" s="225"/>
      <c r="I113" s="225"/>
      <c r="J113" s="124"/>
    </row>
    <row r="114" spans="1:10" s="80" customFormat="1" ht="18.75" hidden="1" customHeight="1">
      <c r="A114" s="78" t="s">
        <v>161</v>
      </c>
      <c r="B114" s="79" t="s">
        <v>146</v>
      </c>
      <c r="C114" s="79"/>
      <c r="D114" s="109" t="s">
        <v>120</v>
      </c>
      <c r="E114" s="226"/>
      <c r="F114" s="14"/>
      <c r="G114" s="101"/>
      <c r="H114" s="227"/>
      <c r="I114" s="227"/>
      <c r="J114" s="79"/>
    </row>
    <row r="115" spans="1:10" s="80" customFormat="1" ht="18.75" hidden="1" customHeight="1">
      <c r="A115" s="78" t="s">
        <v>162</v>
      </c>
      <c r="B115" s="79" t="s">
        <v>146</v>
      </c>
      <c r="C115" s="79"/>
      <c r="D115" s="109" t="s">
        <v>120</v>
      </c>
      <c r="E115" s="226"/>
      <c r="F115" s="14"/>
      <c r="G115" s="101"/>
      <c r="H115" s="227"/>
      <c r="I115" s="227"/>
      <c r="J115" s="79"/>
    </row>
    <row r="116" spans="1:10" s="80" customFormat="1" ht="18.75" hidden="1" customHeight="1">
      <c r="A116" s="78"/>
      <c r="B116" s="79" t="s">
        <v>141</v>
      </c>
      <c r="C116" s="79"/>
      <c r="D116" s="109" t="s">
        <v>120</v>
      </c>
      <c r="E116" s="226"/>
      <c r="F116" s="14"/>
      <c r="G116" s="101"/>
      <c r="H116" s="227"/>
      <c r="I116" s="227"/>
      <c r="J116" s="79"/>
    </row>
    <row r="117" spans="1:10" s="17" customFormat="1" ht="27" customHeight="1">
      <c r="A117" s="24">
        <v>5</v>
      </c>
      <c r="B117" s="115" t="s">
        <v>163</v>
      </c>
      <c r="C117" s="115"/>
      <c r="D117" s="108"/>
      <c r="E117" s="181" t="s">
        <v>121</v>
      </c>
      <c r="F117" s="99"/>
      <c r="G117" s="100"/>
      <c r="H117" s="181" t="s">
        <v>121</v>
      </c>
      <c r="I117" s="181"/>
      <c r="J117" s="124"/>
    </row>
    <row r="118" spans="1:10" s="17" customFormat="1" ht="27" hidden="1" customHeight="1">
      <c r="A118" s="24">
        <v>5.0999999999999996</v>
      </c>
      <c r="B118" s="115" t="s">
        <v>164</v>
      </c>
      <c r="C118" s="115"/>
      <c r="D118" s="108"/>
      <c r="E118" s="225"/>
      <c r="F118" s="99"/>
      <c r="G118" s="100"/>
      <c r="H118" s="225"/>
      <c r="I118" s="225"/>
      <c r="J118" s="124"/>
    </row>
    <row r="119" spans="1:10" s="80" customFormat="1" ht="18.75" hidden="1" customHeight="1">
      <c r="A119" s="78" t="s">
        <v>165</v>
      </c>
      <c r="B119" s="79" t="s">
        <v>146</v>
      </c>
      <c r="C119" s="79"/>
      <c r="D119" s="109" t="s">
        <v>120</v>
      </c>
      <c r="E119" s="226"/>
      <c r="F119" s="14"/>
      <c r="G119" s="101"/>
      <c r="H119" s="227"/>
      <c r="I119" s="227"/>
      <c r="J119" s="79"/>
    </row>
    <row r="120" spans="1:10" s="80" customFormat="1" ht="18.75" hidden="1" customHeight="1">
      <c r="A120" s="78" t="s">
        <v>166</v>
      </c>
      <c r="B120" s="79" t="s">
        <v>146</v>
      </c>
      <c r="C120" s="79"/>
      <c r="D120" s="109" t="s">
        <v>120</v>
      </c>
      <c r="E120" s="226"/>
      <c r="F120" s="14"/>
      <c r="G120" s="101"/>
      <c r="H120" s="227"/>
      <c r="I120" s="227"/>
      <c r="J120" s="79"/>
    </row>
    <row r="121" spans="1:10" s="80" customFormat="1" ht="18.75" hidden="1" customHeight="1">
      <c r="A121" s="78"/>
      <c r="B121" s="79" t="s">
        <v>141</v>
      </c>
      <c r="C121" s="79"/>
      <c r="D121" s="109" t="s">
        <v>120</v>
      </c>
      <c r="E121" s="226"/>
      <c r="F121" s="14"/>
      <c r="G121" s="101"/>
      <c r="H121" s="227"/>
      <c r="I121" s="227"/>
      <c r="J121" s="79"/>
    </row>
    <row r="122" spans="1:10" s="17" customFormat="1" ht="24.75" hidden="1" customHeight="1">
      <c r="A122" s="24">
        <v>5.2</v>
      </c>
      <c r="B122" s="115" t="s">
        <v>167</v>
      </c>
      <c r="C122" s="115"/>
      <c r="D122" s="108"/>
      <c r="E122" s="225"/>
      <c r="F122" s="99"/>
      <c r="G122" s="100"/>
      <c r="H122" s="225"/>
      <c r="I122" s="225"/>
      <c r="J122" s="124"/>
    </row>
    <row r="123" spans="1:10" s="80" customFormat="1" ht="18.75" hidden="1" customHeight="1">
      <c r="A123" s="78" t="s">
        <v>168</v>
      </c>
      <c r="B123" s="79" t="s">
        <v>146</v>
      </c>
      <c r="C123" s="79"/>
      <c r="D123" s="109" t="s">
        <v>120</v>
      </c>
      <c r="E123" s="226"/>
      <c r="F123" s="14"/>
      <c r="G123" s="101"/>
      <c r="H123" s="227"/>
      <c r="I123" s="227"/>
      <c r="J123" s="79"/>
    </row>
    <row r="124" spans="1:10" s="80" customFormat="1" ht="18.75" hidden="1" customHeight="1">
      <c r="A124" s="78" t="s">
        <v>169</v>
      </c>
      <c r="B124" s="79" t="s">
        <v>146</v>
      </c>
      <c r="C124" s="79"/>
      <c r="D124" s="109" t="s">
        <v>120</v>
      </c>
      <c r="E124" s="226"/>
      <c r="F124" s="14"/>
      <c r="G124" s="101"/>
      <c r="H124" s="227"/>
      <c r="I124" s="227"/>
      <c r="J124" s="79"/>
    </row>
    <row r="125" spans="1:10" s="80" customFormat="1" ht="18.75" hidden="1" customHeight="1">
      <c r="A125" s="78"/>
      <c r="B125" s="79" t="s">
        <v>141</v>
      </c>
      <c r="C125" s="79"/>
      <c r="D125" s="109" t="s">
        <v>120</v>
      </c>
      <c r="E125" s="226"/>
      <c r="F125" s="14"/>
      <c r="G125" s="101"/>
      <c r="H125" s="227"/>
      <c r="I125" s="227"/>
      <c r="J125" s="79"/>
    </row>
    <row r="126" spans="1:10" s="18" customFormat="1" ht="20.45" hidden="1" customHeight="1">
      <c r="A126" s="25"/>
      <c r="B126" s="116"/>
      <c r="C126" s="116"/>
      <c r="D126" s="110"/>
      <c r="E126" s="237"/>
      <c r="F126" s="102"/>
      <c r="G126" s="102"/>
      <c r="H126" s="238"/>
      <c r="I126" s="238"/>
      <c r="J126" s="125"/>
    </row>
    <row r="127" spans="1:10" s="129" customFormat="1" ht="26.25" customHeight="1">
      <c r="A127" s="167" t="s">
        <v>34</v>
      </c>
      <c r="B127" s="168" t="s">
        <v>178</v>
      </c>
      <c r="C127" s="168"/>
      <c r="D127" s="167" t="s">
        <v>120</v>
      </c>
      <c r="E127" s="239">
        <v>83158.957044441719</v>
      </c>
      <c r="F127" s="168"/>
      <c r="G127" s="168"/>
      <c r="H127" s="239">
        <v>15096.95</v>
      </c>
      <c r="I127" s="239">
        <v>3592.7819629893243</v>
      </c>
      <c r="J127" s="169"/>
    </row>
    <row r="128" spans="1:10" s="135" customFormat="1" ht="24.75" customHeight="1">
      <c r="A128" s="130" t="s">
        <v>122</v>
      </c>
      <c r="B128" s="131" t="s">
        <v>123</v>
      </c>
      <c r="C128" s="131"/>
      <c r="D128" s="132"/>
      <c r="E128" s="209">
        <v>82060.100936322313</v>
      </c>
      <c r="F128" s="133"/>
      <c r="G128" s="133"/>
      <c r="H128" s="209">
        <v>13896.95</v>
      </c>
      <c r="I128" s="209">
        <v>3448.8619629893242</v>
      </c>
      <c r="J128" s="134"/>
    </row>
    <row r="129" spans="1:10" s="135" customFormat="1" ht="24.75" customHeight="1">
      <c r="A129" s="136"/>
      <c r="B129" s="137" t="s">
        <v>124</v>
      </c>
      <c r="C129" s="137"/>
      <c r="D129" s="138"/>
      <c r="E129" s="192">
        <v>71003.149999999994</v>
      </c>
      <c r="F129" s="139"/>
      <c r="G129" s="139"/>
      <c r="H129" s="192">
        <v>11847.43</v>
      </c>
      <c r="I129" s="192">
        <v>3066.9201000000003</v>
      </c>
      <c r="J129" s="140"/>
    </row>
    <row r="130" spans="1:10" s="135" customFormat="1" ht="24.75" customHeight="1">
      <c r="A130" s="136"/>
      <c r="B130" s="137" t="s">
        <v>125</v>
      </c>
      <c r="C130" s="137"/>
      <c r="D130" s="138"/>
      <c r="E130" s="174"/>
      <c r="F130" s="139"/>
      <c r="G130" s="139"/>
      <c r="H130" s="174"/>
      <c r="I130" s="174"/>
      <c r="J130" s="140"/>
    </row>
    <row r="131" spans="1:10" s="135" customFormat="1" ht="24.75" customHeight="1">
      <c r="A131" s="136"/>
      <c r="B131" s="137" t="s">
        <v>126</v>
      </c>
      <c r="C131" s="137"/>
      <c r="D131" s="138"/>
      <c r="E131" s="300">
        <v>5654.1109363223277</v>
      </c>
      <c r="F131" s="139"/>
      <c r="G131" s="139"/>
      <c r="H131" s="300">
        <v>897.24999999999989</v>
      </c>
      <c r="I131" s="300">
        <v>321.84186298932389</v>
      </c>
      <c r="J131" s="140"/>
    </row>
    <row r="132" spans="1:10" s="135" customFormat="1" ht="24.75" customHeight="1">
      <c r="A132" s="136"/>
      <c r="B132" s="137" t="s">
        <v>127</v>
      </c>
      <c r="C132" s="137"/>
      <c r="D132" s="138"/>
      <c r="E132" s="300">
        <v>5402.84</v>
      </c>
      <c r="F132" s="139"/>
      <c r="G132" s="139"/>
      <c r="H132" s="300">
        <v>1152.27</v>
      </c>
      <c r="I132" s="300">
        <v>60.099999999999994</v>
      </c>
      <c r="J132" s="140"/>
    </row>
    <row r="133" spans="1:10" s="135" customFormat="1" ht="24.75" customHeight="1">
      <c r="A133" s="136"/>
      <c r="B133" s="115" t="s">
        <v>163</v>
      </c>
      <c r="C133" s="115"/>
      <c r="D133" s="138"/>
      <c r="E133" s="300">
        <v>0</v>
      </c>
      <c r="F133" s="139"/>
      <c r="G133" s="139"/>
      <c r="H133" s="300">
        <v>0</v>
      </c>
      <c r="I133" s="300">
        <v>0</v>
      </c>
      <c r="J133" s="140"/>
    </row>
    <row r="134" spans="1:10" s="135" customFormat="1" ht="24.75" customHeight="1">
      <c r="A134" s="130" t="s">
        <v>122</v>
      </c>
      <c r="B134" s="131" t="s">
        <v>128</v>
      </c>
      <c r="C134" s="131"/>
      <c r="D134" s="132"/>
      <c r="E134" s="326">
        <v>1098.8561081194039</v>
      </c>
      <c r="F134" s="133"/>
      <c r="G134" s="133"/>
      <c r="H134" s="184">
        <v>1200</v>
      </c>
      <c r="I134" s="184">
        <v>143.91999999999999</v>
      </c>
      <c r="J134" s="134"/>
    </row>
    <row r="135" spans="1:10" s="135" customFormat="1" ht="24.75" customHeight="1">
      <c r="A135" s="136"/>
      <c r="B135" s="137" t="s">
        <v>124</v>
      </c>
      <c r="C135" s="137"/>
      <c r="D135" s="138"/>
      <c r="E135" s="174"/>
      <c r="F135" s="139"/>
      <c r="G135" s="139"/>
      <c r="H135" s="185"/>
      <c r="I135" s="185"/>
      <c r="J135" s="140"/>
    </row>
    <row r="136" spans="1:10" s="135" customFormat="1" ht="24.75" customHeight="1">
      <c r="A136" s="136"/>
      <c r="B136" s="137" t="s">
        <v>125</v>
      </c>
      <c r="C136" s="137"/>
      <c r="D136" s="138"/>
      <c r="E136" s="174"/>
      <c r="F136" s="139"/>
      <c r="G136" s="139"/>
      <c r="H136" s="185"/>
      <c r="I136" s="185"/>
      <c r="J136" s="140"/>
    </row>
    <row r="137" spans="1:10" s="135" customFormat="1" ht="24.75" customHeight="1">
      <c r="A137" s="136"/>
      <c r="B137" s="137" t="s">
        <v>126</v>
      </c>
      <c r="C137" s="137"/>
      <c r="D137" s="138"/>
      <c r="E137" s="174"/>
      <c r="F137" s="139"/>
      <c r="G137" s="139"/>
      <c r="H137" s="185"/>
      <c r="I137" s="185"/>
      <c r="J137" s="140"/>
    </row>
    <row r="138" spans="1:10" s="135" customFormat="1" ht="24.75" customHeight="1">
      <c r="A138" s="136"/>
      <c r="B138" s="137" t="s">
        <v>127</v>
      </c>
      <c r="C138" s="137"/>
      <c r="D138" s="138"/>
      <c r="E138" s="300">
        <v>1098.8561081194039</v>
      </c>
      <c r="F138" s="139"/>
      <c r="G138" s="139"/>
      <c r="H138" s="185">
        <v>1200</v>
      </c>
      <c r="I138" s="185">
        <v>143.91999999999999</v>
      </c>
      <c r="J138" s="140"/>
    </row>
    <row r="139" spans="1:10" s="135" customFormat="1" ht="24.75" customHeight="1">
      <c r="A139" s="136"/>
      <c r="B139" s="115" t="s">
        <v>163</v>
      </c>
      <c r="C139" s="115"/>
      <c r="D139" s="138"/>
      <c r="E139" s="174"/>
      <c r="F139" s="139"/>
      <c r="G139" s="139"/>
      <c r="H139" s="185"/>
      <c r="I139" s="185"/>
      <c r="J139" s="140"/>
    </row>
    <row r="140" spans="1:10" s="135" customFormat="1" ht="24.75" customHeight="1">
      <c r="A140" s="130" t="s">
        <v>122</v>
      </c>
      <c r="B140" s="131" t="s">
        <v>129</v>
      </c>
      <c r="C140" s="131"/>
      <c r="D140" s="132"/>
      <c r="E140" s="173"/>
      <c r="F140" s="133"/>
      <c r="G140" s="133"/>
      <c r="H140" s="184"/>
      <c r="I140" s="184"/>
      <c r="J140" s="134"/>
    </row>
    <row r="141" spans="1:10" s="135" customFormat="1" ht="24.75" customHeight="1">
      <c r="A141" s="136"/>
      <c r="B141" s="137"/>
      <c r="C141" s="137"/>
      <c r="D141" s="138"/>
      <c r="E141" s="174"/>
      <c r="F141" s="139"/>
      <c r="G141" s="139"/>
      <c r="H141" s="185"/>
      <c r="I141" s="185"/>
      <c r="J141" s="140"/>
    </row>
    <row r="142" spans="1:10" s="143" customFormat="1" ht="27" customHeight="1">
      <c r="A142" s="130" t="s">
        <v>130</v>
      </c>
      <c r="B142" s="131" t="s">
        <v>131</v>
      </c>
      <c r="C142" s="131"/>
      <c r="D142" s="132"/>
      <c r="E142" s="141">
        <v>82060.100936322313</v>
      </c>
      <c r="F142" s="126"/>
      <c r="G142" s="72"/>
      <c r="H142" s="141">
        <v>13896.95</v>
      </c>
      <c r="I142" s="141">
        <v>3448.8619629893242</v>
      </c>
      <c r="J142" s="131"/>
    </row>
    <row r="143" spans="1:10" s="151" customFormat="1" ht="27" customHeight="1">
      <c r="A143" s="144">
        <v>1</v>
      </c>
      <c r="B143" s="145" t="s">
        <v>124</v>
      </c>
      <c r="C143" s="145"/>
      <c r="D143" s="146"/>
      <c r="E143" s="147">
        <v>71003.149999999994</v>
      </c>
      <c r="F143" s="148"/>
      <c r="G143" s="149"/>
      <c r="H143" s="147">
        <v>11847.43</v>
      </c>
      <c r="I143" s="147">
        <v>3066.9201000000003</v>
      </c>
      <c r="J143" s="150"/>
    </row>
    <row r="144" spans="1:10" s="151" customFormat="1" ht="27" customHeight="1">
      <c r="A144" s="152">
        <v>1.1000000000000001</v>
      </c>
      <c r="B144" s="153" t="s">
        <v>132</v>
      </c>
      <c r="C144" s="153"/>
      <c r="D144" s="154"/>
      <c r="E144" s="175">
        <v>71003.149999999994</v>
      </c>
      <c r="F144" s="99"/>
      <c r="G144" s="100"/>
      <c r="H144" s="175">
        <v>11847.43</v>
      </c>
      <c r="I144" s="175">
        <v>3066.9201000000003</v>
      </c>
      <c r="J144" s="155"/>
    </row>
    <row r="145" spans="1:10" s="161" customFormat="1" ht="267" customHeight="1">
      <c r="A145" s="156" t="s">
        <v>133</v>
      </c>
      <c r="B145" s="79" t="s">
        <v>459</v>
      </c>
      <c r="C145" s="203" t="s">
        <v>460</v>
      </c>
      <c r="D145" s="196" t="s">
        <v>623</v>
      </c>
      <c r="E145" s="203">
        <v>56800</v>
      </c>
      <c r="F145" s="159" t="s">
        <v>134</v>
      </c>
      <c r="G145" s="160" t="s">
        <v>134</v>
      </c>
      <c r="H145" s="186">
        <v>10005</v>
      </c>
      <c r="I145" s="307">
        <v>2539.6801</v>
      </c>
      <c r="J145" s="14" t="s">
        <v>499</v>
      </c>
    </row>
    <row r="146" spans="1:10" s="161" customFormat="1" ht="255">
      <c r="A146" s="156" t="s">
        <v>135</v>
      </c>
      <c r="B146" s="79" t="s">
        <v>182</v>
      </c>
      <c r="C146" s="203" t="s">
        <v>460</v>
      </c>
      <c r="D146" s="196" t="s">
        <v>623</v>
      </c>
      <c r="E146" s="203">
        <v>7840.54</v>
      </c>
      <c r="F146" s="311" t="s">
        <v>411</v>
      </c>
      <c r="G146" s="311" t="s">
        <v>411</v>
      </c>
      <c r="H146" s="186">
        <v>1692.56</v>
      </c>
      <c r="I146" s="324">
        <v>527.24</v>
      </c>
      <c r="J146" s="79" t="s">
        <v>624</v>
      </c>
    </row>
    <row r="147" spans="1:10" s="161" customFormat="1" ht="33" customHeight="1">
      <c r="A147" s="156" t="s">
        <v>136</v>
      </c>
      <c r="B147" s="79" t="s">
        <v>191</v>
      </c>
      <c r="C147" s="203" t="s">
        <v>460</v>
      </c>
      <c r="D147" s="196" t="s">
        <v>625</v>
      </c>
      <c r="E147" s="193">
        <v>6362.61</v>
      </c>
      <c r="F147" s="311" t="s">
        <v>137</v>
      </c>
      <c r="G147" s="311" t="s">
        <v>137</v>
      </c>
      <c r="H147" s="186">
        <v>149.87</v>
      </c>
      <c r="I147" s="297">
        <v>0</v>
      </c>
      <c r="J147" s="79"/>
    </row>
    <row r="148" spans="1:10" s="151" customFormat="1" ht="27" customHeight="1">
      <c r="A148" s="152">
        <v>1.2</v>
      </c>
      <c r="B148" s="153" t="s">
        <v>142</v>
      </c>
      <c r="C148" s="153"/>
      <c r="D148" s="154"/>
      <c r="E148" s="175">
        <v>0</v>
      </c>
      <c r="F148" s="99"/>
      <c r="G148" s="100"/>
      <c r="H148" s="175">
        <v>0</v>
      </c>
      <c r="I148" s="175">
        <v>0</v>
      </c>
      <c r="J148" s="155"/>
    </row>
    <row r="149" spans="1:10" s="151" customFormat="1" ht="27" customHeight="1">
      <c r="A149" s="144">
        <v>2</v>
      </c>
      <c r="B149" s="145" t="s">
        <v>125</v>
      </c>
      <c r="C149" s="145"/>
      <c r="D149" s="146"/>
      <c r="E149" s="147">
        <v>0</v>
      </c>
      <c r="F149" s="148"/>
      <c r="G149" s="149"/>
      <c r="H149" s="147">
        <v>0</v>
      </c>
      <c r="I149" s="147">
        <v>0</v>
      </c>
      <c r="J149" s="150"/>
    </row>
    <row r="150" spans="1:10" s="151" customFormat="1" ht="27" customHeight="1">
      <c r="A150" s="152">
        <v>2.1</v>
      </c>
      <c r="B150" s="153" t="s">
        <v>144</v>
      </c>
      <c r="C150" s="153"/>
      <c r="D150" s="154"/>
      <c r="E150" s="175"/>
      <c r="F150" s="99"/>
      <c r="G150" s="100"/>
      <c r="H150" s="175"/>
      <c r="I150" s="175"/>
      <c r="J150" s="155"/>
    </row>
    <row r="151" spans="1:10" s="161" customFormat="1" ht="18.75" hidden="1" customHeight="1">
      <c r="A151" s="156" t="s">
        <v>145</v>
      </c>
      <c r="B151" s="157" t="s">
        <v>146</v>
      </c>
      <c r="C151" s="157"/>
      <c r="D151" s="158" t="s">
        <v>120</v>
      </c>
      <c r="E151" s="176"/>
      <c r="F151" s="159"/>
      <c r="G151" s="160"/>
      <c r="H151" s="187"/>
      <c r="I151" s="187"/>
      <c r="J151" s="157"/>
    </row>
    <row r="152" spans="1:10" s="161" customFormat="1" ht="18.75" hidden="1" customHeight="1">
      <c r="A152" s="156" t="s">
        <v>147</v>
      </c>
      <c r="B152" s="157" t="s">
        <v>146</v>
      </c>
      <c r="C152" s="157"/>
      <c r="D152" s="158" t="s">
        <v>120</v>
      </c>
      <c r="E152" s="176"/>
      <c r="F152" s="159"/>
      <c r="G152" s="160"/>
      <c r="H152" s="187"/>
      <c r="I152" s="187"/>
      <c r="J152" s="157"/>
    </row>
    <row r="153" spans="1:10" s="161" customFormat="1" ht="18.75" hidden="1" customHeight="1">
      <c r="A153" s="156"/>
      <c r="B153" s="157" t="s">
        <v>141</v>
      </c>
      <c r="C153" s="157"/>
      <c r="D153" s="158" t="s">
        <v>120</v>
      </c>
      <c r="E153" s="176"/>
      <c r="F153" s="159"/>
      <c r="G153" s="160"/>
      <c r="H153" s="187"/>
      <c r="I153" s="187"/>
      <c r="J153" s="157"/>
    </row>
    <row r="154" spans="1:10" s="151" customFormat="1" ht="27" customHeight="1">
      <c r="A154" s="152">
        <v>2.2000000000000002</v>
      </c>
      <c r="B154" s="153" t="s">
        <v>148</v>
      </c>
      <c r="C154" s="153"/>
      <c r="D154" s="154"/>
      <c r="E154" s="175"/>
      <c r="F154" s="99"/>
      <c r="G154" s="100"/>
      <c r="H154" s="175"/>
      <c r="I154" s="175"/>
      <c r="J154" s="155"/>
    </row>
    <row r="155" spans="1:10" s="161" customFormat="1" ht="18.75" hidden="1" customHeight="1">
      <c r="A155" s="156" t="s">
        <v>149</v>
      </c>
      <c r="B155" s="157" t="s">
        <v>146</v>
      </c>
      <c r="C155" s="157"/>
      <c r="D155" s="158" t="s">
        <v>120</v>
      </c>
      <c r="E155" s="176"/>
      <c r="F155" s="159"/>
      <c r="G155" s="160"/>
      <c r="H155" s="187"/>
      <c r="I155" s="187"/>
      <c r="J155" s="157"/>
    </row>
    <row r="156" spans="1:10" s="161" customFormat="1" ht="18.75" hidden="1" customHeight="1">
      <c r="A156" s="156" t="s">
        <v>150</v>
      </c>
      <c r="B156" s="157" t="s">
        <v>146</v>
      </c>
      <c r="C156" s="157"/>
      <c r="D156" s="158" t="s">
        <v>120</v>
      </c>
      <c r="E156" s="176"/>
      <c r="F156" s="159"/>
      <c r="G156" s="160"/>
      <c r="H156" s="187"/>
      <c r="I156" s="187"/>
      <c r="J156" s="157"/>
    </row>
    <row r="157" spans="1:10" s="161" customFormat="1" ht="18.75" hidden="1" customHeight="1">
      <c r="A157" s="156"/>
      <c r="B157" s="157" t="s">
        <v>141</v>
      </c>
      <c r="C157" s="157"/>
      <c r="D157" s="158" t="s">
        <v>120</v>
      </c>
      <c r="E157" s="176"/>
      <c r="F157" s="159"/>
      <c r="G157" s="160"/>
      <c r="H157" s="187"/>
      <c r="I157" s="187"/>
      <c r="J157" s="157"/>
    </row>
    <row r="158" spans="1:10" s="151" customFormat="1" ht="27" customHeight="1">
      <c r="A158" s="144">
        <v>3</v>
      </c>
      <c r="B158" s="145" t="s">
        <v>126</v>
      </c>
      <c r="C158" s="145"/>
      <c r="D158" s="146"/>
      <c r="E158" s="147">
        <v>5654.1109363223277</v>
      </c>
      <c r="F158" s="148"/>
      <c r="G158" s="149"/>
      <c r="H158" s="147">
        <v>897.24999999999989</v>
      </c>
      <c r="I158" s="147">
        <v>321.84186298932389</v>
      </c>
      <c r="J158" s="150"/>
    </row>
    <row r="159" spans="1:10" s="151" customFormat="1" ht="27" customHeight="1">
      <c r="A159" s="152">
        <v>3.1</v>
      </c>
      <c r="B159" s="153" t="s">
        <v>151</v>
      </c>
      <c r="C159" s="153"/>
      <c r="D159" s="154"/>
      <c r="E159" s="175">
        <v>2508.6900000000005</v>
      </c>
      <c r="F159" s="99"/>
      <c r="G159" s="100"/>
      <c r="H159" s="175">
        <v>658.82999999999993</v>
      </c>
      <c r="I159" s="175">
        <v>68.22999999999999</v>
      </c>
      <c r="J159" s="155"/>
    </row>
    <row r="160" spans="1:10" s="161" customFormat="1" ht="69" customHeight="1">
      <c r="A160" s="156" t="s">
        <v>152</v>
      </c>
      <c r="B160" s="79" t="s">
        <v>194</v>
      </c>
      <c r="C160" s="203" t="s">
        <v>460</v>
      </c>
      <c r="D160" s="196" t="s">
        <v>626</v>
      </c>
      <c r="E160" s="312">
        <v>965.48</v>
      </c>
      <c r="F160" s="313" t="s">
        <v>153</v>
      </c>
      <c r="G160" s="311" t="s">
        <v>153</v>
      </c>
      <c r="H160" s="186">
        <v>144.79</v>
      </c>
      <c r="I160" s="324">
        <v>22.42</v>
      </c>
      <c r="J160" s="79" t="s">
        <v>501</v>
      </c>
    </row>
    <row r="161" spans="1:10" s="161" customFormat="1" ht="25.5">
      <c r="A161" s="156" t="s">
        <v>173</v>
      </c>
      <c r="B161" s="79" t="s">
        <v>192</v>
      </c>
      <c r="C161" s="203" t="s">
        <v>460</v>
      </c>
      <c r="D161" s="196" t="s">
        <v>583</v>
      </c>
      <c r="E161" s="312">
        <v>1224.74</v>
      </c>
      <c r="F161" s="311" t="s">
        <v>139</v>
      </c>
      <c r="G161" s="311" t="s">
        <v>139</v>
      </c>
      <c r="H161" s="186">
        <v>263.64</v>
      </c>
      <c r="I161" s="324">
        <v>20.16</v>
      </c>
      <c r="J161" s="79" t="s">
        <v>627</v>
      </c>
    </row>
    <row r="162" spans="1:10" s="161" customFormat="1" ht="41.25" customHeight="1">
      <c r="A162" s="156" t="s">
        <v>320</v>
      </c>
      <c r="B162" s="79" t="s">
        <v>193</v>
      </c>
      <c r="C162" s="203" t="s">
        <v>460</v>
      </c>
      <c r="D162" s="196" t="s">
        <v>587</v>
      </c>
      <c r="E162" s="266">
        <v>318.47000000000003</v>
      </c>
      <c r="F162" s="313" t="s">
        <v>628</v>
      </c>
      <c r="G162" s="313" t="s">
        <v>628</v>
      </c>
      <c r="H162" s="186">
        <v>250.4</v>
      </c>
      <c r="I162" s="324">
        <v>25.65</v>
      </c>
      <c r="J162" s="79" t="s">
        <v>629</v>
      </c>
    </row>
    <row r="163" spans="1:10" s="151" customFormat="1" ht="27" customHeight="1">
      <c r="A163" s="152">
        <v>3.2</v>
      </c>
      <c r="B163" s="153" t="s">
        <v>154</v>
      </c>
      <c r="C163" s="153"/>
      <c r="D163" s="154"/>
      <c r="E163" s="175">
        <v>3145.4209363223276</v>
      </c>
      <c r="F163" s="99"/>
      <c r="G163" s="100"/>
      <c r="H163" s="175">
        <v>238.42</v>
      </c>
      <c r="I163" s="175">
        <v>253.61186298932387</v>
      </c>
      <c r="J163" s="155"/>
    </row>
    <row r="164" spans="1:10" s="161" customFormat="1" ht="63.75">
      <c r="A164" s="156" t="s">
        <v>155</v>
      </c>
      <c r="B164" s="157" t="s">
        <v>521</v>
      </c>
      <c r="C164" s="157" t="s">
        <v>460</v>
      </c>
      <c r="D164" s="158" t="s">
        <v>522</v>
      </c>
      <c r="E164" s="176">
        <v>238.42</v>
      </c>
      <c r="F164" s="159" t="s">
        <v>523</v>
      </c>
      <c r="G164" s="160" t="s">
        <v>524</v>
      </c>
      <c r="H164" s="186">
        <v>238.42</v>
      </c>
      <c r="I164" s="187">
        <v>59.93</v>
      </c>
      <c r="J164" s="157" t="s">
        <v>525</v>
      </c>
    </row>
    <row r="165" spans="1:10" s="161" customFormat="1" ht="204">
      <c r="A165" s="156" t="s">
        <v>174</v>
      </c>
      <c r="B165" s="157" t="s">
        <v>526</v>
      </c>
      <c r="C165" s="157" t="s">
        <v>460</v>
      </c>
      <c r="D165" s="158"/>
      <c r="E165" s="176">
        <v>2685.8255556301601</v>
      </c>
      <c r="F165" s="159" t="s">
        <v>527</v>
      </c>
      <c r="G165" s="160" t="s">
        <v>527</v>
      </c>
      <c r="H165" s="187"/>
      <c r="I165" s="187">
        <v>174.11</v>
      </c>
      <c r="J165" s="157" t="s">
        <v>528</v>
      </c>
    </row>
    <row r="166" spans="1:10" s="161" customFormat="1" ht="25.5">
      <c r="A166" s="156" t="s">
        <v>529</v>
      </c>
      <c r="B166" s="157" t="s">
        <v>530</v>
      </c>
      <c r="C166" s="157" t="s">
        <v>460</v>
      </c>
      <c r="D166" s="158"/>
      <c r="E166" s="176">
        <v>221.17538069216758</v>
      </c>
      <c r="F166" s="159" t="s">
        <v>531</v>
      </c>
      <c r="G166" s="160" t="s">
        <v>532</v>
      </c>
      <c r="H166" s="187"/>
      <c r="I166" s="187">
        <v>19.571862989323844</v>
      </c>
      <c r="J166" s="157" t="s">
        <v>533</v>
      </c>
    </row>
    <row r="167" spans="1:10" s="151" customFormat="1" ht="27" customHeight="1">
      <c r="A167" s="144">
        <v>4</v>
      </c>
      <c r="B167" s="145" t="s">
        <v>127</v>
      </c>
      <c r="C167" s="145"/>
      <c r="D167" s="146"/>
      <c r="E167" s="147">
        <v>5402.84</v>
      </c>
      <c r="F167" s="148"/>
      <c r="G167" s="149"/>
      <c r="H167" s="147">
        <v>1152.27</v>
      </c>
      <c r="I167" s="147">
        <v>60.099999999999994</v>
      </c>
      <c r="J167" s="150"/>
    </row>
    <row r="168" spans="1:10" s="151" customFormat="1" ht="27" customHeight="1">
      <c r="A168" s="152">
        <v>4.0999999999999996</v>
      </c>
      <c r="B168" s="153" t="s">
        <v>156</v>
      </c>
      <c r="C168" s="153"/>
      <c r="D168" s="154"/>
      <c r="E168" s="175">
        <v>5402.84</v>
      </c>
      <c r="F168" s="99"/>
      <c r="G168" s="100"/>
      <c r="H168" s="175">
        <v>1152.27</v>
      </c>
      <c r="I168" s="175">
        <v>60.099999999999994</v>
      </c>
      <c r="J168" s="155"/>
    </row>
    <row r="169" spans="1:10" s="161" customFormat="1" ht="29.25" customHeight="1">
      <c r="A169" s="156" t="s">
        <v>157</v>
      </c>
      <c r="B169" s="79" t="s">
        <v>195</v>
      </c>
      <c r="C169" s="203" t="s">
        <v>460</v>
      </c>
      <c r="D169" s="196" t="s">
        <v>630</v>
      </c>
      <c r="E169" s="266">
        <v>2920.85</v>
      </c>
      <c r="F169" s="313" t="s">
        <v>631</v>
      </c>
      <c r="G169" s="313" t="s">
        <v>631</v>
      </c>
      <c r="H169" s="186">
        <v>623.04</v>
      </c>
      <c r="I169" s="203">
        <v>43.98</v>
      </c>
      <c r="J169" s="14" t="s">
        <v>534</v>
      </c>
    </row>
    <row r="170" spans="1:10" s="161" customFormat="1" ht="27" customHeight="1">
      <c r="A170" s="156" t="s">
        <v>158</v>
      </c>
      <c r="B170" s="79" t="s">
        <v>196</v>
      </c>
      <c r="C170" s="203" t="s">
        <v>460</v>
      </c>
      <c r="D170" s="196" t="s">
        <v>632</v>
      </c>
      <c r="E170" s="266">
        <v>2008.92</v>
      </c>
      <c r="F170" s="313" t="s">
        <v>633</v>
      </c>
      <c r="G170" s="313" t="s">
        <v>633</v>
      </c>
      <c r="H170" s="186">
        <v>295.72000000000003</v>
      </c>
      <c r="I170" s="203">
        <v>0</v>
      </c>
      <c r="J170" s="14" t="s">
        <v>535</v>
      </c>
    </row>
    <row r="171" spans="1:10" s="161" customFormat="1" ht="59.25" customHeight="1">
      <c r="A171" s="156" t="s">
        <v>159</v>
      </c>
      <c r="B171" s="79" t="s">
        <v>197</v>
      </c>
      <c r="C171" s="203" t="s">
        <v>460</v>
      </c>
      <c r="D171" s="196" t="s">
        <v>634</v>
      </c>
      <c r="E171" s="266">
        <v>473.07</v>
      </c>
      <c r="F171" s="313" t="s">
        <v>635</v>
      </c>
      <c r="G171" s="313" t="s">
        <v>635</v>
      </c>
      <c r="H171" s="186">
        <v>233.51</v>
      </c>
      <c r="I171" s="307">
        <v>16.12</v>
      </c>
      <c r="J171" s="14" t="s">
        <v>536</v>
      </c>
    </row>
    <row r="172" spans="1:10" s="151" customFormat="1" ht="27" customHeight="1">
      <c r="A172" s="152">
        <v>4.2</v>
      </c>
      <c r="B172" s="153" t="s">
        <v>160</v>
      </c>
      <c r="C172" s="153"/>
      <c r="D172" s="154"/>
      <c r="E172" s="175">
        <v>0</v>
      </c>
      <c r="F172" s="99"/>
      <c r="G172" s="100"/>
      <c r="H172" s="175">
        <v>0</v>
      </c>
      <c r="I172" s="175">
        <v>0</v>
      </c>
      <c r="J172" s="155"/>
    </row>
    <row r="173" spans="1:10" s="161" customFormat="1" ht="18.75" customHeight="1">
      <c r="A173" s="156" t="s">
        <v>161</v>
      </c>
      <c r="B173" s="157" t="s">
        <v>146</v>
      </c>
      <c r="C173" s="157"/>
      <c r="D173" s="158" t="s">
        <v>120</v>
      </c>
      <c r="E173" s="176"/>
      <c r="F173" s="159"/>
      <c r="G173" s="160"/>
      <c r="H173" s="186"/>
      <c r="I173" s="186"/>
      <c r="J173" s="157"/>
    </row>
    <row r="174" spans="1:10" s="161" customFormat="1" ht="18.75" customHeight="1">
      <c r="A174" s="156" t="s">
        <v>162</v>
      </c>
      <c r="B174" s="157" t="s">
        <v>146</v>
      </c>
      <c r="C174" s="157"/>
      <c r="D174" s="158" t="s">
        <v>120</v>
      </c>
      <c r="E174" s="176"/>
      <c r="F174" s="159"/>
      <c r="G174" s="160"/>
      <c r="H174" s="186"/>
      <c r="I174" s="186"/>
      <c r="J174" s="157"/>
    </row>
    <row r="175" spans="1:10" s="161" customFormat="1" ht="18.75" customHeight="1">
      <c r="A175" s="156"/>
      <c r="B175" s="157" t="s">
        <v>141</v>
      </c>
      <c r="C175" s="157"/>
      <c r="D175" s="158" t="s">
        <v>120</v>
      </c>
      <c r="E175" s="176"/>
      <c r="F175" s="159"/>
      <c r="G175" s="160"/>
      <c r="H175" s="186"/>
      <c r="I175" s="186"/>
      <c r="J175" s="157"/>
    </row>
    <row r="176" spans="1:10" s="151" customFormat="1" ht="27" customHeight="1">
      <c r="A176" s="144">
        <v>5</v>
      </c>
      <c r="B176" s="145" t="s">
        <v>163</v>
      </c>
      <c r="C176" s="145"/>
      <c r="D176" s="146"/>
      <c r="E176" s="147"/>
      <c r="F176" s="148"/>
      <c r="G176" s="149"/>
      <c r="H176" s="147"/>
      <c r="I176" s="147"/>
      <c r="J176" s="150"/>
    </row>
    <row r="177" spans="1:10" s="151" customFormat="1" ht="27" customHeight="1">
      <c r="A177" s="152">
        <v>5.0999999999999996</v>
      </c>
      <c r="B177" s="153" t="s">
        <v>164</v>
      </c>
      <c r="C177" s="153"/>
      <c r="D177" s="154"/>
      <c r="E177" s="175"/>
      <c r="F177" s="99"/>
      <c r="G177" s="100"/>
      <c r="H177" s="175"/>
      <c r="I177" s="175"/>
      <c r="J177" s="155"/>
    </row>
    <row r="178" spans="1:10" s="161" customFormat="1" ht="18.75" customHeight="1">
      <c r="A178" s="156" t="s">
        <v>165</v>
      </c>
      <c r="B178" s="157" t="s">
        <v>146</v>
      </c>
      <c r="C178" s="157"/>
      <c r="D178" s="158" t="s">
        <v>120</v>
      </c>
      <c r="E178" s="176"/>
      <c r="F178" s="159"/>
      <c r="G178" s="160"/>
      <c r="H178" s="187"/>
      <c r="I178" s="187"/>
      <c r="J178" s="157"/>
    </row>
    <row r="179" spans="1:10" s="161" customFormat="1" ht="18.75" customHeight="1">
      <c r="A179" s="156" t="s">
        <v>166</v>
      </c>
      <c r="B179" s="157" t="s">
        <v>146</v>
      </c>
      <c r="C179" s="157"/>
      <c r="D179" s="158" t="s">
        <v>120</v>
      </c>
      <c r="E179" s="176"/>
      <c r="F179" s="159"/>
      <c r="G179" s="160"/>
      <c r="H179" s="187"/>
      <c r="I179" s="187"/>
      <c r="J179" s="157"/>
    </row>
    <row r="180" spans="1:10" s="161" customFormat="1" ht="18.75" customHeight="1">
      <c r="A180" s="156"/>
      <c r="B180" s="157" t="s">
        <v>141</v>
      </c>
      <c r="C180" s="157"/>
      <c r="D180" s="158" t="s">
        <v>120</v>
      </c>
      <c r="E180" s="176"/>
      <c r="F180" s="159"/>
      <c r="G180" s="160"/>
      <c r="H180" s="187"/>
      <c r="I180" s="187"/>
      <c r="J180" s="157"/>
    </row>
    <row r="181" spans="1:10" s="151" customFormat="1" ht="27" customHeight="1">
      <c r="A181" s="152">
        <v>5.2</v>
      </c>
      <c r="B181" s="153" t="s">
        <v>167</v>
      </c>
      <c r="C181" s="153"/>
      <c r="D181" s="154"/>
      <c r="E181" s="175"/>
      <c r="F181" s="99"/>
      <c r="G181" s="100"/>
      <c r="H181" s="175"/>
      <c r="I181" s="175"/>
      <c r="J181" s="155"/>
    </row>
    <row r="182" spans="1:10" s="161" customFormat="1" ht="18.75" customHeight="1">
      <c r="A182" s="156" t="s">
        <v>168</v>
      </c>
      <c r="B182" s="157" t="s">
        <v>146</v>
      </c>
      <c r="C182" s="157"/>
      <c r="D182" s="158" t="s">
        <v>120</v>
      </c>
      <c r="E182" s="176"/>
      <c r="F182" s="159"/>
      <c r="G182" s="160"/>
      <c r="H182" s="187"/>
      <c r="I182" s="187"/>
      <c r="J182" s="157"/>
    </row>
    <row r="183" spans="1:10" s="161" customFormat="1" ht="18.75" customHeight="1">
      <c r="A183" s="156" t="s">
        <v>169</v>
      </c>
      <c r="B183" s="157" t="s">
        <v>146</v>
      </c>
      <c r="C183" s="157"/>
      <c r="D183" s="158" t="s">
        <v>120</v>
      </c>
      <c r="E183" s="176"/>
      <c r="F183" s="159"/>
      <c r="G183" s="160"/>
      <c r="H183" s="187"/>
      <c r="I183" s="187"/>
      <c r="J183" s="157"/>
    </row>
    <row r="184" spans="1:10" s="161" customFormat="1" ht="18.75" customHeight="1">
      <c r="A184" s="156"/>
      <c r="B184" s="157" t="s">
        <v>141</v>
      </c>
      <c r="C184" s="157"/>
      <c r="D184" s="158" t="s">
        <v>120</v>
      </c>
      <c r="E184" s="176"/>
      <c r="F184" s="159"/>
      <c r="G184" s="160"/>
      <c r="H184" s="187"/>
      <c r="I184" s="187"/>
      <c r="J184" s="157"/>
    </row>
    <row r="185" spans="1:10" s="143" customFormat="1" ht="27" customHeight="1">
      <c r="A185" s="130" t="s">
        <v>170</v>
      </c>
      <c r="B185" s="131" t="s">
        <v>171</v>
      </c>
      <c r="C185" s="131"/>
      <c r="D185" s="132"/>
      <c r="E185" s="141">
        <v>1098.8561081194039</v>
      </c>
      <c r="F185" s="126"/>
      <c r="G185" s="72"/>
      <c r="H185" s="142">
        <v>1200</v>
      </c>
      <c r="I185" s="147">
        <v>143.91999999999999</v>
      </c>
      <c r="J185" s="131"/>
    </row>
    <row r="186" spans="1:10" s="151" customFormat="1" ht="27" customHeight="1">
      <c r="A186" s="144">
        <v>1</v>
      </c>
      <c r="B186" s="145" t="s">
        <v>124</v>
      </c>
      <c r="C186" s="145"/>
      <c r="D186" s="146"/>
      <c r="E186" s="147">
        <v>0</v>
      </c>
      <c r="F186" s="148"/>
      <c r="G186" s="149"/>
      <c r="H186" s="147"/>
      <c r="I186" s="147"/>
      <c r="J186" s="150"/>
    </row>
    <row r="187" spans="1:10" s="151" customFormat="1" ht="27" customHeight="1">
      <c r="A187" s="152">
        <v>1.1000000000000001</v>
      </c>
      <c r="B187" s="153" t="s">
        <v>132</v>
      </c>
      <c r="C187" s="153"/>
      <c r="D187" s="154"/>
      <c r="E187" s="175"/>
      <c r="F187" s="99"/>
      <c r="G187" s="100"/>
      <c r="H187" s="175"/>
      <c r="I187" s="175"/>
      <c r="J187" s="155"/>
    </row>
    <row r="188" spans="1:10" s="161" customFormat="1" ht="18.75" customHeight="1">
      <c r="A188" s="156" t="s">
        <v>133</v>
      </c>
      <c r="B188" s="157" t="s">
        <v>146</v>
      </c>
      <c r="C188" s="157"/>
      <c r="D188" s="158" t="s">
        <v>120</v>
      </c>
      <c r="E188" s="176"/>
      <c r="F188" s="159"/>
      <c r="G188" s="160"/>
      <c r="H188" s="187"/>
      <c r="I188" s="187"/>
      <c r="J188" s="157"/>
    </row>
    <row r="189" spans="1:10" s="161" customFormat="1" ht="18.75" customHeight="1">
      <c r="A189" s="156" t="s">
        <v>135</v>
      </c>
      <c r="B189" s="157" t="s">
        <v>146</v>
      </c>
      <c r="C189" s="157"/>
      <c r="D189" s="158" t="s">
        <v>120</v>
      </c>
      <c r="E189" s="176"/>
      <c r="F189" s="159"/>
      <c r="G189" s="160"/>
      <c r="H189" s="187"/>
      <c r="I189" s="187"/>
      <c r="J189" s="157"/>
    </row>
    <row r="190" spans="1:10" s="161" customFormat="1" ht="18.75" customHeight="1">
      <c r="A190" s="156"/>
      <c r="B190" s="157" t="s">
        <v>141</v>
      </c>
      <c r="C190" s="157"/>
      <c r="D190" s="158" t="s">
        <v>120</v>
      </c>
      <c r="E190" s="176"/>
      <c r="F190" s="159"/>
      <c r="G190" s="160"/>
      <c r="H190" s="187"/>
      <c r="I190" s="187"/>
      <c r="J190" s="157"/>
    </row>
    <row r="191" spans="1:10" s="151" customFormat="1" ht="27" customHeight="1">
      <c r="A191" s="152">
        <v>1.2</v>
      </c>
      <c r="B191" s="153" t="s">
        <v>142</v>
      </c>
      <c r="C191" s="153"/>
      <c r="D191" s="154"/>
      <c r="E191" s="175"/>
      <c r="F191" s="99"/>
      <c r="G191" s="100"/>
      <c r="H191" s="175"/>
      <c r="I191" s="175"/>
      <c r="J191" s="155"/>
    </row>
    <row r="192" spans="1:10" s="161" customFormat="1" ht="18.75" customHeight="1">
      <c r="A192" s="156" t="s">
        <v>143</v>
      </c>
      <c r="B192" s="157" t="s">
        <v>146</v>
      </c>
      <c r="C192" s="157"/>
      <c r="D192" s="158" t="s">
        <v>120</v>
      </c>
      <c r="E192" s="176"/>
      <c r="F192" s="159"/>
      <c r="G192" s="160"/>
      <c r="H192" s="187"/>
      <c r="I192" s="187"/>
      <c r="J192" s="157"/>
    </row>
    <row r="193" spans="1:10" s="161" customFormat="1" ht="18.75" customHeight="1">
      <c r="A193" s="156" t="s">
        <v>172</v>
      </c>
      <c r="B193" s="157" t="s">
        <v>146</v>
      </c>
      <c r="C193" s="157"/>
      <c r="D193" s="158" t="s">
        <v>120</v>
      </c>
      <c r="E193" s="176"/>
      <c r="F193" s="159"/>
      <c r="G193" s="160"/>
      <c r="H193" s="187"/>
      <c r="I193" s="187"/>
      <c r="J193" s="157"/>
    </row>
    <row r="194" spans="1:10" s="161" customFormat="1" ht="18.75" customHeight="1">
      <c r="A194" s="156"/>
      <c r="B194" s="157" t="s">
        <v>141</v>
      </c>
      <c r="C194" s="157"/>
      <c r="D194" s="158" t="s">
        <v>120</v>
      </c>
      <c r="E194" s="176"/>
      <c r="F194" s="159"/>
      <c r="G194" s="160"/>
      <c r="H194" s="187"/>
      <c r="I194" s="187"/>
      <c r="J194" s="157"/>
    </row>
    <row r="195" spans="1:10" s="151" customFormat="1" ht="27" customHeight="1">
      <c r="A195" s="144">
        <v>2</v>
      </c>
      <c r="B195" s="145" t="s">
        <v>126</v>
      </c>
      <c r="C195" s="145"/>
      <c r="D195" s="146"/>
      <c r="E195" s="147">
        <v>0</v>
      </c>
      <c r="F195" s="148"/>
      <c r="G195" s="149"/>
      <c r="H195" s="147"/>
      <c r="I195" s="147"/>
      <c r="J195" s="150"/>
    </row>
    <row r="196" spans="1:10" s="151" customFormat="1" ht="27" customHeight="1">
      <c r="A196" s="152">
        <v>2.1</v>
      </c>
      <c r="B196" s="153" t="s">
        <v>151</v>
      </c>
      <c r="C196" s="153"/>
      <c r="D196" s="154"/>
      <c r="E196" s="175"/>
      <c r="F196" s="99"/>
      <c r="G196" s="100"/>
      <c r="H196" s="175"/>
      <c r="I196" s="175"/>
      <c r="J196" s="155"/>
    </row>
    <row r="197" spans="1:10" s="161" customFormat="1" ht="18.75" customHeight="1">
      <c r="A197" s="156" t="s">
        <v>145</v>
      </c>
      <c r="B197" s="157" t="s">
        <v>146</v>
      </c>
      <c r="C197" s="157"/>
      <c r="D197" s="158" t="s">
        <v>120</v>
      </c>
      <c r="E197" s="176"/>
      <c r="F197" s="159"/>
      <c r="G197" s="160"/>
      <c r="H197" s="187"/>
      <c r="I197" s="187"/>
      <c r="J197" s="157"/>
    </row>
    <row r="198" spans="1:10" s="161" customFormat="1" ht="18.75" customHeight="1">
      <c r="A198" s="156" t="s">
        <v>147</v>
      </c>
      <c r="B198" s="157" t="s">
        <v>146</v>
      </c>
      <c r="C198" s="157"/>
      <c r="D198" s="158" t="s">
        <v>120</v>
      </c>
      <c r="E198" s="176"/>
      <c r="F198" s="159"/>
      <c r="G198" s="160"/>
      <c r="H198" s="187"/>
      <c r="I198" s="187"/>
      <c r="J198" s="157"/>
    </row>
    <row r="199" spans="1:10" s="161" customFormat="1" ht="18.75" customHeight="1">
      <c r="A199" s="156"/>
      <c r="B199" s="157" t="s">
        <v>141</v>
      </c>
      <c r="C199" s="157"/>
      <c r="D199" s="158" t="s">
        <v>120</v>
      </c>
      <c r="E199" s="176"/>
      <c r="F199" s="159"/>
      <c r="G199" s="160"/>
      <c r="H199" s="187"/>
      <c r="I199" s="187"/>
      <c r="J199" s="157"/>
    </row>
    <row r="200" spans="1:10" s="151" customFormat="1" ht="27" customHeight="1">
      <c r="A200" s="152">
        <v>2.2000000000000002</v>
      </c>
      <c r="B200" s="153" t="s">
        <v>154</v>
      </c>
      <c r="C200" s="153"/>
      <c r="D200" s="154"/>
      <c r="E200" s="175"/>
      <c r="F200" s="99"/>
      <c r="G200" s="100"/>
      <c r="H200" s="175"/>
      <c r="I200" s="175"/>
      <c r="J200" s="155"/>
    </row>
    <row r="201" spans="1:10" s="161" customFormat="1" ht="18.75" customHeight="1">
      <c r="A201" s="156" t="s">
        <v>149</v>
      </c>
      <c r="B201" s="157" t="s">
        <v>146</v>
      </c>
      <c r="C201" s="157"/>
      <c r="D201" s="158" t="s">
        <v>120</v>
      </c>
      <c r="E201" s="176"/>
      <c r="F201" s="159"/>
      <c r="G201" s="160"/>
      <c r="H201" s="187"/>
      <c r="I201" s="187"/>
      <c r="J201" s="157"/>
    </row>
    <row r="202" spans="1:10" s="161" customFormat="1" ht="18.75" customHeight="1">
      <c r="A202" s="156" t="s">
        <v>150</v>
      </c>
      <c r="B202" s="157" t="s">
        <v>146</v>
      </c>
      <c r="C202" s="157"/>
      <c r="D202" s="158" t="s">
        <v>120</v>
      </c>
      <c r="E202" s="176"/>
      <c r="F202" s="159"/>
      <c r="G202" s="160"/>
      <c r="H202" s="187"/>
      <c r="I202" s="187"/>
      <c r="J202" s="157"/>
    </row>
    <row r="203" spans="1:10" s="161" customFormat="1" ht="18.75" customHeight="1">
      <c r="A203" s="156"/>
      <c r="B203" s="157" t="s">
        <v>141</v>
      </c>
      <c r="C203" s="157"/>
      <c r="D203" s="158" t="s">
        <v>120</v>
      </c>
      <c r="E203" s="176"/>
      <c r="F203" s="159"/>
      <c r="G203" s="160"/>
      <c r="H203" s="187"/>
      <c r="I203" s="187"/>
      <c r="J203" s="157"/>
    </row>
    <row r="204" spans="1:10" s="151" customFormat="1" ht="27" customHeight="1">
      <c r="A204" s="144">
        <v>3</v>
      </c>
      <c r="B204" s="145" t="s">
        <v>125</v>
      </c>
      <c r="C204" s="145"/>
      <c r="D204" s="146"/>
      <c r="E204" s="147">
        <v>0</v>
      </c>
      <c r="F204" s="148"/>
      <c r="G204" s="149"/>
      <c r="H204" s="147"/>
      <c r="I204" s="147"/>
      <c r="J204" s="150"/>
    </row>
    <row r="205" spans="1:10" s="151" customFormat="1" ht="27" customHeight="1">
      <c r="A205" s="152">
        <v>3.1</v>
      </c>
      <c r="B205" s="153" t="s">
        <v>144</v>
      </c>
      <c r="C205" s="153"/>
      <c r="D205" s="154"/>
      <c r="E205" s="175"/>
      <c r="F205" s="99"/>
      <c r="G205" s="100"/>
      <c r="H205" s="175"/>
      <c r="I205" s="175"/>
      <c r="J205" s="155"/>
    </row>
    <row r="206" spans="1:10" s="161" customFormat="1" ht="18.75" customHeight="1">
      <c r="A206" s="156" t="s">
        <v>152</v>
      </c>
      <c r="B206" s="157" t="s">
        <v>146</v>
      </c>
      <c r="C206" s="157"/>
      <c r="D206" s="158" t="s">
        <v>120</v>
      </c>
      <c r="E206" s="176"/>
      <c r="F206" s="159"/>
      <c r="G206" s="160"/>
      <c r="H206" s="187"/>
      <c r="I206" s="187"/>
      <c r="J206" s="157"/>
    </row>
    <row r="207" spans="1:10" s="161" customFormat="1" ht="18.75" customHeight="1">
      <c r="A207" s="156" t="s">
        <v>173</v>
      </c>
      <c r="B207" s="157" t="s">
        <v>146</v>
      </c>
      <c r="C207" s="157"/>
      <c r="D207" s="158" t="s">
        <v>120</v>
      </c>
      <c r="E207" s="176"/>
      <c r="F207" s="159"/>
      <c r="G207" s="160"/>
      <c r="H207" s="187"/>
      <c r="I207" s="187"/>
      <c r="J207" s="157"/>
    </row>
    <row r="208" spans="1:10" s="161" customFormat="1" ht="18.75" customHeight="1">
      <c r="A208" s="156"/>
      <c r="B208" s="157" t="s">
        <v>141</v>
      </c>
      <c r="C208" s="157"/>
      <c r="D208" s="158" t="s">
        <v>120</v>
      </c>
      <c r="E208" s="176"/>
      <c r="F208" s="159"/>
      <c r="G208" s="160"/>
      <c r="H208" s="187"/>
      <c r="I208" s="187"/>
      <c r="J208" s="157"/>
    </row>
    <row r="209" spans="1:10" s="151" customFormat="1" ht="27" customHeight="1">
      <c r="A209" s="152">
        <v>3.2</v>
      </c>
      <c r="B209" s="153" t="s">
        <v>148</v>
      </c>
      <c r="C209" s="153"/>
      <c r="D209" s="154"/>
      <c r="E209" s="175"/>
      <c r="F209" s="99"/>
      <c r="G209" s="100"/>
      <c r="H209" s="175"/>
      <c r="I209" s="175"/>
      <c r="J209" s="155"/>
    </row>
    <row r="210" spans="1:10" s="161" customFormat="1" ht="18.75" customHeight="1">
      <c r="A210" s="156" t="s">
        <v>155</v>
      </c>
      <c r="B210" s="157" t="s">
        <v>146</v>
      </c>
      <c r="C210" s="157"/>
      <c r="D210" s="158" t="s">
        <v>120</v>
      </c>
      <c r="E210" s="176"/>
      <c r="F210" s="159"/>
      <c r="G210" s="160"/>
      <c r="H210" s="187"/>
      <c r="I210" s="187"/>
      <c r="J210" s="157"/>
    </row>
    <row r="211" spans="1:10" s="161" customFormat="1" ht="18.75" customHeight="1">
      <c r="A211" s="156" t="s">
        <v>174</v>
      </c>
      <c r="B211" s="157" t="s">
        <v>146</v>
      </c>
      <c r="C211" s="157"/>
      <c r="D211" s="158" t="s">
        <v>120</v>
      </c>
      <c r="E211" s="176"/>
      <c r="F211" s="159"/>
      <c r="G211" s="160"/>
      <c r="H211" s="187"/>
      <c r="I211" s="187"/>
      <c r="J211" s="157"/>
    </row>
    <row r="212" spans="1:10" s="161" customFormat="1" ht="18.75" customHeight="1">
      <c r="A212" s="156"/>
      <c r="B212" s="157" t="s">
        <v>141</v>
      </c>
      <c r="C212" s="157"/>
      <c r="D212" s="158" t="s">
        <v>120</v>
      </c>
      <c r="E212" s="176"/>
      <c r="F212" s="159"/>
      <c r="G212" s="160"/>
      <c r="H212" s="187"/>
      <c r="I212" s="187"/>
      <c r="J212" s="157"/>
    </row>
    <row r="213" spans="1:10" s="151" customFormat="1" ht="27" customHeight="1">
      <c r="A213" s="144">
        <v>4</v>
      </c>
      <c r="B213" s="145" t="s">
        <v>127</v>
      </c>
      <c r="C213" s="145"/>
      <c r="D213" s="146"/>
      <c r="E213" s="147">
        <v>1098.8561081194039</v>
      </c>
      <c r="F213" s="148"/>
      <c r="G213" s="149"/>
      <c r="H213" s="147">
        <v>1200</v>
      </c>
      <c r="I213" s="147">
        <v>143.91999999999999</v>
      </c>
      <c r="J213" s="150"/>
    </row>
    <row r="214" spans="1:10" s="151" customFormat="1" ht="27" customHeight="1">
      <c r="A214" s="152">
        <v>4.0999999999999996</v>
      </c>
      <c r="B214" s="153" t="s">
        <v>156</v>
      </c>
      <c r="C214" s="153"/>
      <c r="D214" s="154"/>
      <c r="E214" s="175"/>
      <c r="F214" s="99"/>
      <c r="G214" s="100"/>
      <c r="H214" s="175"/>
      <c r="I214" s="175"/>
      <c r="J214" s="155"/>
    </row>
    <row r="215" spans="1:10" s="161" customFormat="1" ht="18.75" customHeight="1">
      <c r="A215" s="156" t="s">
        <v>157</v>
      </c>
      <c r="B215" s="157" t="s">
        <v>146</v>
      </c>
      <c r="C215" s="157"/>
      <c r="D215" s="158" t="s">
        <v>120</v>
      </c>
      <c r="E215" s="176"/>
      <c r="F215" s="159"/>
      <c r="G215" s="160"/>
      <c r="H215" s="187"/>
      <c r="I215" s="187"/>
      <c r="J215" s="157"/>
    </row>
    <row r="216" spans="1:10" s="161" customFormat="1" ht="18.75" customHeight="1">
      <c r="A216" s="156" t="s">
        <v>158</v>
      </c>
      <c r="B216" s="157" t="s">
        <v>146</v>
      </c>
      <c r="C216" s="157"/>
      <c r="D216" s="158" t="s">
        <v>120</v>
      </c>
      <c r="E216" s="176"/>
      <c r="F216" s="159"/>
      <c r="G216" s="160"/>
      <c r="H216" s="187"/>
      <c r="I216" s="187"/>
      <c r="J216" s="157"/>
    </row>
    <row r="217" spans="1:10" s="161" customFormat="1" ht="18.75" customHeight="1">
      <c r="A217" s="156"/>
      <c r="B217" s="157" t="s">
        <v>141</v>
      </c>
      <c r="C217" s="157"/>
      <c r="D217" s="158" t="s">
        <v>120</v>
      </c>
      <c r="E217" s="176"/>
      <c r="F217" s="159"/>
      <c r="G217" s="160"/>
      <c r="H217" s="187"/>
      <c r="I217" s="187"/>
      <c r="J217" s="157"/>
    </row>
    <row r="218" spans="1:10" s="151" customFormat="1" ht="27" customHeight="1">
      <c r="A218" s="152">
        <v>4.2</v>
      </c>
      <c r="B218" s="153" t="s">
        <v>160</v>
      </c>
      <c r="C218" s="153"/>
      <c r="D218" s="154"/>
      <c r="E218" s="175"/>
      <c r="F218" s="99"/>
      <c r="G218" s="100"/>
      <c r="H218" s="175"/>
      <c r="I218" s="175"/>
      <c r="J218" s="155"/>
    </row>
    <row r="219" spans="1:10" s="161" customFormat="1" ht="18.75" customHeight="1">
      <c r="A219" s="156" t="s">
        <v>161</v>
      </c>
      <c r="B219" s="157" t="s">
        <v>146</v>
      </c>
      <c r="C219" s="157"/>
      <c r="D219" s="158" t="s">
        <v>120</v>
      </c>
      <c r="E219" s="176"/>
      <c r="F219" s="159"/>
      <c r="G219" s="160"/>
      <c r="H219" s="187"/>
      <c r="I219" s="187"/>
      <c r="J219" s="157"/>
    </row>
    <row r="220" spans="1:10" s="161" customFormat="1" ht="18.75" customHeight="1">
      <c r="A220" s="156" t="s">
        <v>162</v>
      </c>
      <c r="B220" s="157" t="s">
        <v>146</v>
      </c>
      <c r="C220" s="157"/>
      <c r="D220" s="158" t="s">
        <v>120</v>
      </c>
      <c r="E220" s="176"/>
      <c r="F220" s="159"/>
      <c r="G220" s="160"/>
      <c r="H220" s="187"/>
      <c r="I220" s="187"/>
      <c r="J220" s="157"/>
    </row>
    <row r="221" spans="1:10" s="161" customFormat="1" ht="18.75" customHeight="1">
      <c r="A221" s="156"/>
      <c r="B221" s="157" t="s">
        <v>141</v>
      </c>
      <c r="C221" s="157"/>
      <c r="D221" s="158" t="s">
        <v>120</v>
      </c>
      <c r="E221" s="176"/>
      <c r="F221" s="159"/>
      <c r="G221" s="160"/>
      <c r="H221" s="187"/>
      <c r="I221" s="187"/>
      <c r="J221" s="157"/>
    </row>
    <row r="222" spans="1:10" s="161" customFormat="1" ht="18.75" customHeight="1">
      <c r="A222" s="156">
        <v>4.0999999999999996</v>
      </c>
      <c r="B222" s="157" t="s">
        <v>156</v>
      </c>
      <c r="C222" s="157"/>
      <c r="D222" s="158"/>
      <c r="E222" s="176">
        <v>0</v>
      </c>
      <c r="F222" s="159"/>
      <c r="G222" s="160"/>
      <c r="H222" s="187">
        <v>0</v>
      </c>
      <c r="I222" s="187">
        <v>0</v>
      </c>
      <c r="J222" s="157"/>
    </row>
    <row r="223" spans="1:10" s="161" customFormat="1" ht="18.75" customHeight="1">
      <c r="A223" s="156" t="s">
        <v>157</v>
      </c>
      <c r="B223" s="157" t="s">
        <v>146</v>
      </c>
      <c r="C223" s="157"/>
      <c r="D223" s="158" t="s">
        <v>120</v>
      </c>
      <c r="E223" s="176"/>
      <c r="F223" s="159"/>
      <c r="G223" s="160"/>
      <c r="H223" s="187"/>
      <c r="I223" s="187"/>
      <c r="J223" s="157"/>
    </row>
    <row r="224" spans="1:10" s="161" customFormat="1" ht="18.75" customHeight="1">
      <c r="A224" s="156" t="s">
        <v>158</v>
      </c>
      <c r="B224" s="157" t="s">
        <v>146</v>
      </c>
      <c r="C224" s="157"/>
      <c r="D224" s="158" t="s">
        <v>120</v>
      </c>
      <c r="E224" s="176"/>
      <c r="F224" s="159"/>
      <c r="G224" s="160"/>
      <c r="H224" s="187"/>
      <c r="I224" s="187"/>
      <c r="J224" s="157"/>
    </row>
    <row r="225" spans="1:10" s="161" customFormat="1" ht="18.75" customHeight="1">
      <c r="A225" s="156"/>
      <c r="B225" s="157" t="s">
        <v>141</v>
      </c>
      <c r="C225" s="157"/>
      <c r="D225" s="158" t="s">
        <v>120</v>
      </c>
      <c r="E225" s="176"/>
      <c r="F225" s="159"/>
      <c r="G225" s="160"/>
      <c r="H225" s="187"/>
      <c r="I225" s="187"/>
      <c r="J225" s="157"/>
    </row>
    <row r="226" spans="1:10" s="161" customFormat="1" ht="18.75" customHeight="1">
      <c r="A226" s="156">
        <v>4.2</v>
      </c>
      <c r="B226" s="157" t="s">
        <v>160</v>
      </c>
      <c r="C226" s="157"/>
      <c r="D226" s="158"/>
      <c r="E226" s="176">
        <v>1098.8561081194039</v>
      </c>
      <c r="F226" s="159"/>
      <c r="G226" s="160"/>
      <c r="H226" s="187">
        <v>1200</v>
      </c>
      <c r="I226" s="307">
        <v>143.91999999999999</v>
      </c>
      <c r="J226" s="157"/>
    </row>
    <row r="227" spans="1:10" s="161" customFormat="1" ht="18.75" customHeight="1">
      <c r="A227" s="156" t="s">
        <v>161</v>
      </c>
      <c r="B227" s="157" t="s">
        <v>537</v>
      </c>
      <c r="C227" s="157" t="s">
        <v>460</v>
      </c>
      <c r="D227" s="158" t="s">
        <v>538</v>
      </c>
      <c r="E227" s="176">
        <v>1098.8561081194039</v>
      </c>
      <c r="F227" s="159" t="s">
        <v>539</v>
      </c>
      <c r="G227" s="160" t="s">
        <v>539</v>
      </c>
      <c r="H227" s="187">
        <v>1200</v>
      </c>
      <c r="I227" s="307">
        <v>143.91999999999999</v>
      </c>
      <c r="J227" s="157" t="s">
        <v>540</v>
      </c>
    </row>
    <row r="228" spans="1:10" s="161" customFormat="1" ht="18.75" customHeight="1">
      <c r="A228" s="156" t="s">
        <v>162</v>
      </c>
      <c r="B228" s="157" t="s">
        <v>146</v>
      </c>
      <c r="C228" s="157"/>
      <c r="D228" s="158" t="s">
        <v>120</v>
      </c>
      <c r="E228" s="176"/>
      <c r="F228" s="159"/>
      <c r="G228" s="160"/>
      <c r="H228" s="187"/>
      <c r="I228" s="187"/>
      <c r="J228" s="157"/>
    </row>
    <row r="229" spans="1:10" s="161" customFormat="1" ht="18.75" customHeight="1">
      <c r="A229" s="156"/>
      <c r="B229" s="157" t="s">
        <v>141</v>
      </c>
      <c r="C229" s="157"/>
      <c r="D229" s="158" t="s">
        <v>120</v>
      </c>
      <c r="E229" s="176"/>
      <c r="F229" s="159"/>
      <c r="G229" s="160"/>
      <c r="H229" s="187"/>
      <c r="I229" s="187"/>
      <c r="J229" s="157"/>
    </row>
    <row r="230" spans="1:10" s="151" customFormat="1" ht="27" customHeight="1">
      <c r="A230" s="144">
        <v>5</v>
      </c>
      <c r="B230" s="145" t="s">
        <v>163</v>
      </c>
      <c r="C230" s="145"/>
      <c r="D230" s="146"/>
      <c r="E230" s="147">
        <v>0</v>
      </c>
      <c r="F230" s="162"/>
      <c r="G230" s="163"/>
      <c r="H230" s="147"/>
      <c r="I230" s="147"/>
      <c r="J230" s="150"/>
    </row>
    <row r="231" spans="1:10" s="151" customFormat="1" ht="27" customHeight="1">
      <c r="A231" s="152">
        <v>5.0999999999999996</v>
      </c>
      <c r="B231" s="153" t="s">
        <v>164</v>
      </c>
      <c r="C231" s="153"/>
      <c r="D231" s="154"/>
      <c r="E231" s="175"/>
      <c r="F231" s="99"/>
      <c r="G231" s="100"/>
      <c r="H231" s="175"/>
      <c r="I231" s="175"/>
      <c r="J231" s="155"/>
    </row>
    <row r="232" spans="1:10" s="161" customFormat="1" ht="18.75" customHeight="1">
      <c r="A232" s="156" t="s">
        <v>165</v>
      </c>
      <c r="B232" s="157" t="s">
        <v>146</v>
      </c>
      <c r="C232" s="157"/>
      <c r="D232" s="158" t="s">
        <v>120</v>
      </c>
      <c r="E232" s="176"/>
      <c r="F232" s="159"/>
      <c r="G232" s="160"/>
      <c r="H232" s="187"/>
      <c r="I232" s="187"/>
      <c r="J232" s="157"/>
    </row>
    <row r="233" spans="1:10" s="161" customFormat="1" ht="18.75" customHeight="1">
      <c r="A233" s="156" t="s">
        <v>166</v>
      </c>
      <c r="B233" s="157" t="s">
        <v>146</v>
      </c>
      <c r="C233" s="157"/>
      <c r="D233" s="158" t="s">
        <v>120</v>
      </c>
      <c r="E233" s="176"/>
      <c r="F233" s="159"/>
      <c r="G233" s="160"/>
      <c r="H233" s="187"/>
      <c r="I233" s="187"/>
      <c r="J233" s="157"/>
    </row>
    <row r="234" spans="1:10" s="161" customFormat="1" ht="18.75" customHeight="1">
      <c r="A234" s="156"/>
      <c r="B234" s="157" t="s">
        <v>141</v>
      </c>
      <c r="C234" s="157"/>
      <c r="D234" s="158" t="s">
        <v>120</v>
      </c>
      <c r="E234" s="176"/>
      <c r="F234" s="159"/>
      <c r="G234" s="160"/>
      <c r="H234" s="187"/>
      <c r="I234" s="187"/>
      <c r="J234" s="157"/>
    </row>
    <row r="235" spans="1:10" s="151" customFormat="1" ht="24.75" customHeight="1">
      <c r="A235" s="152">
        <v>5.2</v>
      </c>
      <c r="B235" s="153" t="s">
        <v>167</v>
      </c>
      <c r="C235" s="153"/>
      <c r="D235" s="154"/>
      <c r="E235" s="175"/>
      <c r="F235" s="99"/>
      <c r="G235" s="100"/>
      <c r="H235" s="175"/>
      <c r="I235" s="175"/>
      <c r="J235" s="155"/>
    </row>
    <row r="236" spans="1:10" s="161" customFormat="1" ht="18.75" customHeight="1">
      <c r="A236" s="156" t="s">
        <v>168</v>
      </c>
      <c r="B236" s="157" t="s">
        <v>146</v>
      </c>
      <c r="C236" s="157"/>
      <c r="D236" s="158" t="s">
        <v>120</v>
      </c>
      <c r="E236" s="176"/>
      <c r="F236" s="159"/>
      <c r="G236" s="160"/>
      <c r="H236" s="187"/>
      <c r="I236" s="187"/>
      <c r="J236" s="157"/>
    </row>
    <row r="237" spans="1:10" s="161" customFormat="1" ht="18.75" customHeight="1">
      <c r="A237" s="156" t="s">
        <v>169</v>
      </c>
      <c r="B237" s="157" t="s">
        <v>146</v>
      </c>
      <c r="C237" s="157"/>
      <c r="D237" s="158" t="s">
        <v>120</v>
      </c>
      <c r="E237" s="176"/>
      <c r="F237" s="159"/>
      <c r="G237" s="160"/>
      <c r="H237" s="187"/>
      <c r="I237" s="187"/>
      <c r="J237" s="157"/>
    </row>
    <row r="238" spans="1:10" s="161" customFormat="1" ht="18.75" customHeight="1">
      <c r="A238" s="156"/>
      <c r="B238" s="157" t="s">
        <v>141</v>
      </c>
      <c r="C238" s="157"/>
      <c r="D238" s="158" t="s">
        <v>120</v>
      </c>
      <c r="E238" s="176"/>
      <c r="F238" s="159"/>
      <c r="G238" s="160"/>
      <c r="H238" s="187"/>
      <c r="I238" s="187"/>
      <c r="J238" s="157"/>
    </row>
    <row r="239" spans="1:10" s="18" customFormat="1" ht="20.45" customHeight="1">
      <c r="A239" s="25"/>
      <c r="B239" s="164"/>
      <c r="C239" s="164"/>
      <c r="D239" s="165"/>
      <c r="E239" s="177"/>
      <c r="F239" s="102"/>
      <c r="G239" s="102"/>
      <c r="H239" s="188"/>
      <c r="I239" s="188"/>
      <c r="J239" s="166"/>
    </row>
    <row r="240" spans="1:10" s="129" customFormat="1" ht="26.25" customHeight="1">
      <c r="A240" s="208" t="s">
        <v>260</v>
      </c>
      <c r="B240" s="168" t="s">
        <v>259</v>
      </c>
      <c r="C240" s="168"/>
      <c r="D240" s="167" t="s">
        <v>120</v>
      </c>
      <c r="E240" s="170">
        <v>110426.12</v>
      </c>
      <c r="F240" s="168"/>
      <c r="G240" s="168"/>
      <c r="H240" s="239">
        <v>17339.599999999999</v>
      </c>
      <c r="I240" s="239">
        <v>6211.65</v>
      </c>
      <c r="J240" s="169"/>
    </row>
    <row r="241" spans="1:10" s="76" customFormat="1" ht="24.75" customHeight="1">
      <c r="A241" s="69" t="s">
        <v>104</v>
      </c>
      <c r="B241" s="77" t="s">
        <v>73</v>
      </c>
      <c r="C241" s="77"/>
      <c r="D241" s="69"/>
      <c r="E241" s="178">
        <v>110426.12</v>
      </c>
      <c r="F241" s="180"/>
      <c r="G241" s="180"/>
      <c r="H241" s="178">
        <v>17339.599999999999</v>
      </c>
      <c r="I241" s="178">
        <v>6211.65</v>
      </c>
      <c r="J241" s="121"/>
    </row>
    <row r="242" spans="1:10" s="76" customFormat="1" ht="24.75" customHeight="1">
      <c r="A242" s="74"/>
      <c r="B242" s="75" t="s">
        <v>53</v>
      </c>
      <c r="C242" s="75"/>
      <c r="D242" s="74"/>
      <c r="E242" s="191">
        <v>85795.579999999987</v>
      </c>
      <c r="F242" s="179"/>
      <c r="G242" s="179"/>
      <c r="H242" s="191">
        <v>11973</v>
      </c>
      <c r="I242" s="191">
        <v>3782.3500000000004</v>
      </c>
      <c r="J242" s="122"/>
    </row>
    <row r="243" spans="1:10" s="76" customFormat="1" ht="24.75" customHeight="1">
      <c r="A243" s="74"/>
      <c r="B243" s="75" t="s">
        <v>58</v>
      </c>
      <c r="C243" s="75"/>
      <c r="D243" s="74"/>
      <c r="E243" s="191">
        <v>0</v>
      </c>
      <c r="F243" s="179"/>
      <c r="G243" s="179"/>
      <c r="H243" s="191">
        <v>0</v>
      </c>
      <c r="I243" s="191">
        <v>0</v>
      </c>
      <c r="J243" s="122"/>
    </row>
    <row r="244" spans="1:10" s="76" customFormat="1" ht="24.75" customHeight="1">
      <c r="A244" s="74"/>
      <c r="B244" s="75" t="s">
        <v>70</v>
      </c>
      <c r="C244" s="75"/>
      <c r="D244" s="74"/>
      <c r="E244" s="191">
        <v>0</v>
      </c>
      <c r="F244" s="179"/>
      <c r="G244" s="179"/>
      <c r="H244" s="191">
        <v>0</v>
      </c>
      <c r="I244" s="191">
        <v>0</v>
      </c>
      <c r="J244" s="122"/>
    </row>
    <row r="245" spans="1:10" s="76" customFormat="1" ht="24.75" customHeight="1">
      <c r="A245" s="74"/>
      <c r="B245" s="75" t="s">
        <v>61</v>
      </c>
      <c r="C245" s="75"/>
      <c r="D245" s="74"/>
      <c r="E245" s="191">
        <v>24630.54</v>
      </c>
      <c r="F245" s="179"/>
      <c r="G245" s="179"/>
      <c r="H245" s="191">
        <v>5366.6</v>
      </c>
      <c r="I245" s="191">
        <v>2429.2999999999997</v>
      </c>
      <c r="J245" s="122"/>
    </row>
    <row r="246" spans="1:10" s="76" customFormat="1" ht="24.75" customHeight="1">
      <c r="A246" s="74"/>
      <c r="B246" s="115" t="s">
        <v>163</v>
      </c>
      <c r="C246" s="115"/>
      <c r="D246" s="74"/>
      <c r="E246" s="191">
        <v>0</v>
      </c>
      <c r="F246" s="179"/>
      <c r="G246" s="179"/>
      <c r="H246" s="191">
        <v>0</v>
      </c>
      <c r="I246" s="191">
        <v>0</v>
      </c>
      <c r="J246" s="122"/>
    </row>
    <row r="247" spans="1:10" s="76" customFormat="1" ht="24.75" customHeight="1">
      <c r="A247" s="69" t="s">
        <v>104</v>
      </c>
      <c r="B247" s="77" t="s">
        <v>74</v>
      </c>
      <c r="C247" s="77"/>
      <c r="D247" s="69"/>
      <c r="E247" s="180"/>
      <c r="F247" s="180"/>
      <c r="G247" s="180"/>
      <c r="H247" s="197"/>
      <c r="I247" s="197"/>
      <c r="J247" s="121"/>
    </row>
    <row r="248" spans="1:10" s="76" customFormat="1" ht="24.75" customHeight="1">
      <c r="A248" s="74"/>
      <c r="B248" s="75" t="s">
        <v>53</v>
      </c>
      <c r="C248" s="75"/>
      <c r="D248" s="74"/>
      <c r="E248" s="179"/>
      <c r="F248" s="179"/>
      <c r="G248" s="179"/>
      <c r="H248" s="198"/>
      <c r="I248" s="198"/>
      <c r="J248" s="122"/>
    </row>
    <row r="249" spans="1:10" s="76" customFormat="1" ht="24.75" customHeight="1">
      <c r="A249" s="74"/>
      <c r="B249" s="75" t="s">
        <v>58</v>
      </c>
      <c r="C249" s="75"/>
      <c r="D249" s="74"/>
      <c r="E249" s="179"/>
      <c r="F249" s="179"/>
      <c r="G249" s="179"/>
      <c r="H249" s="198"/>
      <c r="I249" s="198"/>
      <c r="J249" s="122"/>
    </row>
    <row r="250" spans="1:10" s="76" customFormat="1" ht="24.75" customHeight="1">
      <c r="A250" s="74"/>
      <c r="B250" s="75" t="s">
        <v>70</v>
      </c>
      <c r="C250" s="75"/>
      <c r="D250" s="74"/>
      <c r="E250" s="179"/>
      <c r="F250" s="179"/>
      <c r="G250" s="179"/>
      <c r="H250" s="198"/>
      <c r="I250" s="198"/>
      <c r="J250" s="122"/>
    </row>
    <row r="251" spans="1:10" s="76" customFormat="1" ht="24.75" customHeight="1">
      <c r="A251" s="74"/>
      <c r="B251" s="75" t="s">
        <v>61</v>
      </c>
      <c r="C251" s="75"/>
      <c r="D251" s="74"/>
      <c r="E251" s="179"/>
      <c r="F251" s="179"/>
      <c r="G251" s="179"/>
      <c r="H251" s="198"/>
      <c r="I251" s="198"/>
      <c r="J251" s="122"/>
    </row>
    <row r="252" spans="1:10" s="76" customFormat="1" ht="24.75" customHeight="1">
      <c r="A252" s="74"/>
      <c r="B252" s="115" t="s">
        <v>163</v>
      </c>
      <c r="C252" s="115"/>
      <c r="D252" s="74"/>
      <c r="E252" s="179"/>
      <c r="F252" s="179"/>
      <c r="G252" s="179"/>
      <c r="H252" s="198"/>
      <c r="I252" s="198"/>
      <c r="J252" s="122"/>
    </row>
    <row r="253" spans="1:10" s="76" customFormat="1" ht="24.75" customHeight="1">
      <c r="A253" s="69" t="s">
        <v>104</v>
      </c>
      <c r="B253" s="77" t="s">
        <v>75</v>
      </c>
      <c r="C253" s="77"/>
      <c r="D253" s="69"/>
      <c r="E253" s="180"/>
      <c r="F253" s="180"/>
      <c r="G253" s="180"/>
      <c r="H253" s="197"/>
      <c r="I253" s="197"/>
      <c r="J253" s="121"/>
    </row>
    <row r="254" spans="1:10" s="76" customFormat="1" ht="24.75" customHeight="1">
      <c r="A254" s="74"/>
      <c r="B254" s="75"/>
      <c r="C254" s="75"/>
      <c r="D254" s="74"/>
      <c r="E254" s="179"/>
      <c r="F254" s="179"/>
      <c r="G254" s="179"/>
      <c r="H254" s="198"/>
      <c r="I254" s="198"/>
      <c r="J254" s="122"/>
    </row>
    <row r="255" spans="1:10" s="57" customFormat="1" ht="27.2" customHeight="1">
      <c r="A255" s="69" t="s">
        <v>33</v>
      </c>
      <c r="B255" s="77" t="s">
        <v>7</v>
      </c>
      <c r="C255" s="77"/>
      <c r="D255" s="69"/>
      <c r="E255" s="195">
        <v>110426.12</v>
      </c>
      <c r="F255" s="126"/>
      <c r="G255" s="72"/>
      <c r="H255" s="195">
        <v>17339.599999999999</v>
      </c>
      <c r="I255" s="195">
        <v>6211.65</v>
      </c>
      <c r="J255" s="77"/>
    </row>
    <row r="256" spans="1:10" s="17" customFormat="1" ht="27.2" customHeight="1">
      <c r="A256" s="66">
        <v>1</v>
      </c>
      <c r="B256" s="114" t="s">
        <v>53</v>
      </c>
      <c r="C256" s="114"/>
      <c r="D256" s="66"/>
      <c r="E256" s="67">
        <v>85795.579999999987</v>
      </c>
      <c r="F256" s="127"/>
      <c r="G256" s="68"/>
      <c r="H256" s="67">
        <v>11973</v>
      </c>
      <c r="I256" s="67">
        <v>3782.3500000000004</v>
      </c>
      <c r="J256" s="123"/>
    </row>
    <row r="257" spans="1:10" s="17" customFormat="1" ht="27.2" customHeight="1">
      <c r="A257" s="24">
        <v>1.1000000000000001</v>
      </c>
      <c r="B257" s="115" t="s">
        <v>54</v>
      </c>
      <c r="C257" s="115"/>
      <c r="D257" s="24"/>
      <c r="E257" s="181">
        <v>63906.729999999996</v>
      </c>
      <c r="F257" s="200"/>
      <c r="G257" s="201"/>
      <c r="H257" s="181">
        <v>10943</v>
      </c>
      <c r="I257" s="181">
        <v>2082.5500000000002</v>
      </c>
      <c r="J257" s="124"/>
    </row>
    <row r="258" spans="1:10" s="80" customFormat="1" ht="178.5">
      <c r="A258" s="78" t="s">
        <v>51</v>
      </c>
      <c r="B258" s="79" t="s">
        <v>216</v>
      </c>
      <c r="C258" s="203" t="s">
        <v>463</v>
      </c>
      <c r="D258" s="196" t="s">
        <v>636</v>
      </c>
      <c r="E258" s="182">
        <v>47600</v>
      </c>
      <c r="F258" s="263" t="s">
        <v>637</v>
      </c>
      <c r="G258" s="263" t="s">
        <v>637</v>
      </c>
      <c r="H258" s="204">
        <v>3773</v>
      </c>
      <c r="I258" s="296">
        <v>347.21</v>
      </c>
      <c r="J258" s="79" t="s">
        <v>638</v>
      </c>
    </row>
    <row r="259" spans="1:10" s="80" customFormat="1" ht="114.75">
      <c r="A259" s="78" t="s">
        <v>52</v>
      </c>
      <c r="B259" s="79" t="s">
        <v>218</v>
      </c>
      <c r="C259" s="203" t="s">
        <v>463</v>
      </c>
      <c r="D259" s="196" t="s">
        <v>639</v>
      </c>
      <c r="E259" s="257">
        <v>8504.2000000000007</v>
      </c>
      <c r="F259" s="263" t="s">
        <v>640</v>
      </c>
      <c r="G259" s="263" t="s">
        <v>640</v>
      </c>
      <c r="H259" s="204">
        <v>4670</v>
      </c>
      <c r="I259" s="296">
        <v>1101.0899999999999</v>
      </c>
      <c r="J259" s="79" t="s">
        <v>480</v>
      </c>
    </row>
    <row r="260" spans="1:10" s="80" customFormat="1" ht="63.75">
      <c r="A260" s="78" t="s">
        <v>136</v>
      </c>
      <c r="B260" s="79" t="s">
        <v>219</v>
      </c>
      <c r="C260" s="203" t="s">
        <v>463</v>
      </c>
      <c r="D260" s="196" t="s">
        <v>641</v>
      </c>
      <c r="E260" s="266">
        <v>7802.53</v>
      </c>
      <c r="F260" s="203" t="s">
        <v>220</v>
      </c>
      <c r="G260" s="171" t="s">
        <v>220</v>
      </c>
      <c r="H260" s="204">
        <v>2500</v>
      </c>
      <c r="I260" s="204">
        <v>634.25</v>
      </c>
      <c r="J260" s="79" t="s">
        <v>642</v>
      </c>
    </row>
    <row r="261" spans="1:10" s="17" customFormat="1" ht="27.2" hidden="1" customHeight="1">
      <c r="A261" s="24">
        <v>1.2</v>
      </c>
      <c r="B261" s="115" t="s">
        <v>55</v>
      </c>
      <c r="C261" s="115"/>
      <c r="D261" s="24"/>
      <c r="E261" s="181"/>
      <c r="F261" s="200"/>
      <c r="G261" s="201"/>
      <c r="H261" s="202"/>
      <c r="I261" s="202"/>
      <c r="J261" s="124"/>
    </row>
    <row r="262" spans="1:10" s="80" customFormat="1" ht="18.75" hidden="1" customHeight="1">
      <c r="A262" s="78"/>
      <c r="B262" s="79"/>
      <c r="C262" s="79"/>
      <c r="D262" s="78"/>
      <c r="E262" s="182"/>
      <c r="F262" s="203"/>
      <c r="G262" s="171"/>
      <c r="H262" s="204"/>
      <c r="I262" s="204"/>
      <c r="J262" s="79"/>
    </row>
    <row r="263" spans="1:10" s="80" customFormat="1" ht="18.75" hidden="1" customHeight="1">
      <c r="A263" s="78"/>
      <c r="B263" s="79"/>
      <c r="C263" s="79"/>
      <c r="D263" s="78"/>
      <c r="E263" s="182"/>
      <c r="F263" s="203"/>
      <c r="G263" s="171"/>
      <c r="H263" s="204"/>
      <c r="I263" s="204"/>
      <c r="J263" s="79"/>
    </row>
    <row r="264" spans="1:10" s="80" customFormat="1" ht="18.75" hidden="1" customHeight="1">
      <c r="A264" s="78"/>
      <c r="B264" s="79"/>
      <c r="C264" s="79"/>
      <c r="D264" s="78"/>
      <c r="E264" s="182"/>
      <c r="F264" s="203"/>
      <c r="G264" s="171"/>
      <c r="H264" s="204"/>
      <c r="I264" s="204"/>
      <c r="J264" s="79"/>
    </row>
    <row r="265" spans="1:10" s="80" customFormat="1" ht="27" customHeight="1">
      <c r="A265" s="152">
        <v>1.2</v>
      </c>
      <c r="B265" s="153" t="s">
        <v>142</v>
      </c>
      <c r="C265" s="153"/>
      <c r="D265" s="78"/>
      <c r="E265" s="182">
        <v>21888.85</v>
      </c>
      <c r="F265" s="203"/>
      <c r="G265" s="171"/>
      <c r="H265" s="182">
        <v>1030</v>
      </c>
      <c r="I265" s="182">
        <v>1699.8</v>
      </c>
      <c r="J265" s="79"/>
    </row>
    <row r="266" spans="1:10" s="322" customFormat="1" ht="27" customHeight="1">
      <c r="A266" s="316" t="s">
        <v>76</v>
      </c>
      <c r="B266" s="317" t="s">
        <v>493</v>
      </c>
      <c r="C266" s="317"/>
      <c r="D266" s="316"/>
      <c r="E266" s="318">
        <v>21888.85</v>
      </c>
      <c r="F266" s="319" t="s">
        <v>494</v>
      </c>
      <c r="G266" s="320" t="s">
        <v>494</v>
      </c>
      <c r="H266" s="321">
        <v>1030</v>
      </c>
      <c r="I266" s="321">
        <v>1699.8</v>
      </c>
      <c r="J266" s="317" t="s">
        <v>495</v>
      </c>
    </row>
    <row r="267" spans="1:10" s="17" customFormat="1" ht="27.2" customHeight="1">
      <c r="A267" s="66">
        <v>2</v>
      </c>
      <c r="B267" s="114" t="s">
        <v>58</v>
      </c>
      <c r="C267" s="114"/>
      <c r="D267" s="66"/>
      <c r="E267" s="67">
        <v>0</v>
      </c>
      <c r="F267" s="127"/>
      <c r="G267" s="68"/>
      <c r="H267" s="199">
        <v>0</v>
      </c>
      <c r="I267" s="199"/>
      <c r="J267" s="123"/>
    </row>
    <row r="268" spans="1:10" s="17" customFormat="1" ht="27.2" hidden="1" customHeight="1">
      <c r="A268" s="24">
        <v>2.1</v>
      </c>
      <c r="B268" s="115" t="s">
        <v>59</v>
      </c>
      <c r="C268" s="115"/>
      <c r="D268" s="24"/>
      <c r="E268" s="181"/>
      <c r="F268" s="200"/>
      <c r="G268" s="201"/>
      <c r="H268" s="202"/>
      <c r="I268" s="202"/>
      <c r="J268" s="124"/>
    </row>
    <row r="269" spans="1:10" s="80" customFormat="1" ht="18.75" hidden="1" customHeight="1">
      <c r="A269" s="78"/>
      <c r="B269" s="79"/>
      <c r="C269" s="79"/>
      <c r="D269" s="78"/>
      <c r="E269" s="182"/>
      <c r="F269" s="203"/>
      <c r="G269" s="171"/>
      <c r="H269" s="204"/>
      <c r="I269" s="204"/>
      <c r="J269" s="79"/>
    </row>
    <row r="270" spans="1:10" s="80" customFormat="1" ht="18.75" hidden="1" customHeight="1">
      <c r="A270" s="78"/>
      <c r="B270" s="79"/>
      <c r="C270" s="79"/>
      <c r="D270" s="78"/>
      <c r="E270" s="182"/>
      <c r="F270" s="203"/>
      <c r="G270" s="171"/>
      <c r="H270" s="204"/>
      <c r="I270" s="204"/>
      <c r="J270" s="79"/>
    </row>
    <row r="271" spans="1:10" s="80" customFormat="1" ht="18.75" hidden="1" customHeight="1">
      <c r="A271" s="78"/>
      <c r="B271" s="79"/>
      <c r="C271" s="79"/>
      <c r="D271" s="78"/>
      <c r="E271" s="182"/>
      <c r="F271" s="203"/>
      <c r="G271" s="171"/>
      <c r="H271" s="204"/>
      <c r="I271" s="204"/>
      <c r="J271" s="79"/>
    </row>
    <row r="272" spans="1:10" s="17" customFormat="1" ht="27.2" hidden="1" customHeight="1">
      <c r="A272" s="24">
        <v>2.2000000000000002</v>
      </c>
      <c r="B272" s="115" t="s">
        <v>60</v>
      </c>
      <c r="C272" s="115"/>
      <c r="D272" s="24"/>
      <c r="E272" s="181"/>
      <c r="F272" s="200"/>
      <c r="G272" s="201"/>
      <c r="H272" s="202"/>
      <c r="I272" s="202"/>
      <c r="J272" s="124"/>
    </row>
    <row r="273" spans="1:10" s="80" customFormat="1" ht="18.75" hidden="1" customHeight="1">
      <c r="A273" s="78"/>
      <c r="B273" s="79"/>
      <c r="C273" s="79"/>
      <c r="D273" s="78"/>
      <c r="E273" s="182"/>
      <c r="F273" s="203"/>
      <c r="G273" s="171"/>
      <c r="H273" s="204"/>
      <c r="I273" s="204"/>
      <c r="J273" s="79"/>
    </row>
    <row r="274" spans="1:10" s="80" customFormat="1" ht="18.75" hidden="1" customHeight="1">
      <c r="A274" s="78"/>
      <c r="B274" s="79"/>
      <c r="C274" s="79"/>
      <c r="D274" s="78"/>
      <c r="E274" s="182"/>
      <c r="F274" s="203"/>
      <c r="G274" s="171"/>
      <c r="H274" s="204"/>
      <c r="I274" s="204"/>
      <c r="J274" s="79"/>
    </row>
    <row r="275" spans="1:10" s="80" customFormat="1" ht="18.75" hidden="1" customHeight="1">
      <c r="A275" s="78"/>
      <c r="B275" s="79"/>
      <c r="C275" s="79"/>
      <c r="D275" s="78"/>
      <c r="E275" s="182"/>
      <c r="F275" s="203"/>
      <c r="G275" s="171"/>
      <c r="H275" s="204"/>
      <c r="I275" s="204"/>
      <c r="J275" s="79"/>
    </row>
    <row r="276" spans="1:10" s="17" customFormat="1" ht="27.2" customHeight="1">
      <c r="A276" s="66">
        <v>3</v>
      </c>
      <c r="B276" s="114" t="s">
        <v>70</v>
      </c>
      <c r="C276" s="114"/>
      <c r="D276" s="66"/>
      <c r="E276" s="67">
        <v>0</v>
      </c>
      <c r="F276" s="127"/>
      <c r="G276" s="68"/>
      <c r="H276" s="199">
        <v>0</v>
      </c>
      <c r="I276" s="199"/>
      <c r="J276" s="123"/>
    </row>
    <row r="277" spans="1:10" s="17" customFormat="1" ht="27.2" hidden="1" customHeight="1">
      <c r="A277" s="24">
        <v>3.1</v>
      </c>
      <c r="B277" s="115" t="s">
        <v>56</v>
      </c>
      <c r="C277" s="115"/>
      <c r="D277" s="24"/>
      <c r="E277" s="181"/>
      <c r="F277" s="200"/>
      <c r="G277" s="201"/>
      <c r="H277" s="202"/>
      <c r="I277" s="202"/>
      <c r="J277" s="124"/>
    </row>
    <row r="278" spans="1:10" s="80" customFormat="1" ht="18.75" hidden="1" customHeight="1">
      <c r="A278" s="78"/>
      <c r="B278" s="79"/>
      <c r="C278" s="79"/>
      <c r="D278" s="78"/>
      <c r="E278" s="182"/>
      <c r="F278" s="203"/>
      <c r="G278" s="171"/>
      <c r="H278" s="204"/>
      <c r="I278" s="204"/>
      <c r="J278" s="79"/>
    </row>
    <row r="279" spans="1:10" s="80" customFormat="1" ht="18.75" hidden="1" customHeight="1">
      <c r="A279" s="78"/>
      <c r="B279" s="79"/>
      <c r="C279" s="79"/>
      <c r="D279" s="78"/>
      <c r="E279" s="182"/>
      <c r="F279" s="203"/>
      <c r="G279" s="171"/>
      <c r="H279" s="204"/>
      <c r="I279" s="204"/>
      <c r="J279" s="79"/>
    </row>
    <row r="280" spans="1:10" s="80" customFormat="1" ht="18.75" hidden="1" customHeight="1">
      <c r="A280" s="78"/>
      <c r="B280" s="79"/>
      <c r="C280" s="79"/>
      <c r="D280" s="78"/>
      <c r="E280" s="182"/>
      <c r="F280" s="203"/>
      <c r="G280" s="171"/>
      <c r="H280" s="204"/>
      <c r="I280" s="204"/>
      <c r="J280" s="79"/>
    </row>
    <row r="281" spans="1:10" s="17" customFormat="1" ht="27.2" hidden="1" customHeight="1">
      <c r="A281" s="24">
        <v>3.2</v>
      </c>
      <c r="B281" s="115" t="s">
        <v>57</v>
      </c>
      <c r="C281" s="115"/>
      <c r="D281" s="24"/>
      <c r="E281" s="181"/>
      <c r="F281" s="200"/>
      <c r="G281" s="201"/>
      <c r="H281" s="202"/>
      <c r="I281" s="202"/>
      <c r="J281" s="124"/>
    </row>
    <row r="282" spans="1:10" s="80" customFormat="1" ht="18.75" hidden="1" customHeight="1">
      <c r="A282" s="78"/>
      <c r="B282" s="79"/>
      <c r="C282" s="79"/>
      <c r="D282" s="78"/>
      <c r="E282" s="182"/>
      <c r="F282" s="203"/>
      <c r="G282" s="171"/>
      <c r="H282" s="204"/>
      <c r="I282" s="204"/>
      <c r="J282" s="79"/>
    </row>
    <row r="283" spans="1:10" s="80" customFormat="1" ht="18.75" hidden="1" customHeight="1">
      <c r="A283" s="78"/>
      <c r="B283" s="79"/>
      <c r="C283" s="79"/>
      <c r="D283" s="78"/>
      <c r="E283" s="182"/>
      <c r="F283" s="203"/>
      <c r="G283" s="171"/>
      <c r="H283" s="204"/>
      <c r="I283" s="204"/>
      <c r="J283" s="79"/>
    </row>
    <row r="284" spans="1:10" s="80" customFormat="1" ht="18.75" hidden="1" customHeight="1">
      <c r="A284" s="78"/>
      <c r="B284" s="79"/>
      <c r="C284" s="79"/>
      <c r="D284" s="78"/>
      <c r="E284" s="182"/>
      <c r="F284" s="203"/>
      <c r="G284" s="171"/>
      <c r="H284" s="204"/>
      <c r="I284" s="204"/>
      <c r="J284" s="79"/>
    </row>
    <row r="285" spans="1:10" s="17" customFormat="1" ht="27.2" customHeight="1">
      <c r="A285" s="66">
        <v>4</v>
      </c>
      <c r="B285" s="114" t="s">
        <v>61</v>
      </c>
      <c r="C285" s="114"/>
      <c r="D285" s="66"/>
      <c r="E285" s="67">
        <v>24630.54</v>
      </c>
      <c r="F285" s="127"/>
      <c r="G285" s="68"/>
      <c r="H285" s="67">
        <v>5366.6</v>
      </c>
      <c r="I285" s="67">
        <v>2429.2999999999997</v>
      </c>
      <c r="J285" s="123"/>
    </row>
    <row r="286" spans="1:10" s="17" customFormat="1" ht="27.2" customHeight="1">
      <c r="A286" s="24">
        <v>4.0999999999999996</v>
      </c>
      <c r="B286" s="115" t="s">
        <v>62</v>
      </c>
      <c r="C286" s="115"/>
      <c r="D286" s="24"/>
      <c r="E286" s="181">
        <v>22065.54</v>
      </c>
      <c r="F286" s="200"/>
      <c r="G286" s="201"/>
      <c r="H286" s="181">
        <v>4993.1000000000004</v>
      </c>
      <c r="I286" s="181">
        <v>2396.7799999999997</v>
      </c>
      <c r="J286" s="124"/>
    </row>
    <row r="287" spans="1:10" s="80" customFormat="1" ht="216.75">
      <c r="A287" s="78" t="s">
        <v>87</v>
      </c>
      <c r="B287" s="79" t="s">
        <v>229</v>
      </c>
      <c r="C287" s="203" t="s">
        <v>463</v>
      </c>
      <c r="D287" s="196" t="s">
        <v>643</v>
      </c>
      <c r="E287" s="182">
        <v>20000</v>
      </c>
      <c r="F287" s="203" t="s">
        <v>230</v>
      </c>
      <c r="G287" s="171" t="s">
        <v>230</v>
      </c>
      <c r="H287" s="204">
        <v>4993.1000000000004</v>
      </c>
      <c r="I287" s="296">
        <v>2285.1</v>
      </c>
      <c r="J287" s="79" t="s">
        <v>644</v>
      </c>
    </row>
    <row r="288" spans="1:10" s="80" customFormat="1" ht="29.25" customHeight="1">
      <c r="A288" s="78" t="s">
        <v>88</v>
      </c>
      <c r="B288" s="79" t="s">
        <v>232</v>
      </c>
      <c r="C288" s="203" t="s">
        <v>465</v>
      </c>
      <c r="D288" s="196" t="s">
        <v>645</v>
      </c>
      <c r="E288" s="257">
        <v>2065.54</v>
      </c>
      <c r="F288" s="203" t="s">
        <v>233</v>
      </c>
      <c r="G288" s="171" t="s">
        <v>646</v>
      </c>
      <c r="H288" s="204" t="s">
        <v>394</v>
      </c>
      <c r="I288" s="296">
        <v>111.68</v>
      </c>
      <c r="J288" s="79" t="s">
        <v>647</v>
      </c>
    </row>
    <row r="289" spans="1:10" s="80" customFormat="1" ht="18.75" customHeight="1">
      <c r="A289" s="78"/>
      <c r="B289" s="79"/>
      <c r="C289" s="79"/>
      <c r="D289" s="78"/>
      <c r="E289" s="182"/>
      <c r="F289" s="203"/>
      <c r="G289" s="171"/>
      <c r="H289" s="204"/>
      <c r="I289" s="204"/>
      <c r="J289" s="79"/>
    </row>
    <row r="290" spans="1:10" s="17" customFormat="1" ht="27.2" customHeight="1">
      <c r="A290" s="24">
        <v>4.2</v>
      </c>
      <c r="B290" s="115" t="s">
        <v>63</v>
      </c>
      <c r="C290" s="115"/>
      <c r="D290" s="24"/>
      <c r="E290" s="181">
        <v>2565.0000000000005</v>
      </c>
      <c r="F290" s="200"/>
      <c r="G290" s="201"/>
      <c r="H290" s="181">
        <v>373.5</v>
      </c>
      <c r="I290" s="181">
        <v>32.520000000000003</v>
      </c>
      <c r="J290" s="124"/>
    </row>
    <row r="291" spans="1:10" s="80" customFormat="1" ht="57" customHeight="1">
      <c r="A291" s="78" t="s">
        <v>89</v>
      </c>
      <c r="B291" s="79" t="s">
        <v>238</v>
      </c>
      <c r="C291" s="203" t="s">
        <v>467</v>
      </c>
      <c r="D291" s="196" t="s">
        <v>648</v>
      </c>
      <c r="E291" s="182">
        <v>2565.0000000000005</v>
      </c>
      <c r="F291" s="263" t="s">
        <v>649</v>
      </c>
      <c r="G291" s="263" t="s">
        <v>649</v>
      </c>
      <c r="H291" s="204">
        <v>373.5</v>
      </c>
      <c r="I291" s="296">
        <v>32.520000000000003</v>
      </c>
      <c r="J291" s="14" t="s">
        <v>650</v>
      </c>
    </row>
    <row r="292" spans="1:10" s="17" customFormat="1" ht="27.2" customHeight="1">
      <c r="A292" s="66">
        <v>5</v>
      </c>
      <c r="B292" s="114" t="s">
        <v>64</v>
      </c>
      <c r="C292" s="114"/>
      <c r="D292" s="66"/>
      <c r="E292" s="67">
        <v>0</v>
      </c>
      <c r="F292" s="127"/>
      <c r="G292" s="68"/>
      <c r="H292" s="199">
        <v>0</v>
      </c>
      <c r="I292" s="199"/>
      <c r="J292" s="123"/>
    </row>
    <row r="293" spans="1:10" s="17" customFormat="1" ht="27.2" hidden="1" customHeight="1">
      <c r="A293" s="24">
        <v>5.0999999999999996</v>
      </c>
      <c r="B293" s="115" t="s">
        <v>65</v>
      </c>
      <c r="C293" s="115"/>
      <c r="D293" s="24"/>
      <c r="E293" s="181"/>
      <c r="F293" s="200"/>
      <c r="G293" s="201"/>
      <c r="H293" s="202"/>
      <c r="I293" s="202"/>
      <c r="J293" s="124"/>
    </row>
    <row r="294" spans="1:10" s="80" customFormat="1" ht="18.75" hidden="1" customHeight="1">
      <c r="A294" s="78"/>
      <c r="B294" s="79"/>
      <c r="C294" s="79"/>
      <c r="D294" s="78"/>
      <c r="E294" s="182"/>
      <c r="F294" s="203"/>
      <c r="G294" s="171"/>
      <c r="H294" s="204"/>
      <c r="I294" s="204"/>
      <c r="J294" s="79"/>
    </row>
    <row r="295" spans="1:10" s="80" customFormat="1" ht="18.75" hidden="1" customHeight="1">
      <c r="A295" s="78"/>
      <c r="B295" s="79"/>
      <c r="C295" s="79"/>
      <c r="D295" s="78"/>
      <c r="E295" s="182"/>
      <c r="F295" s="203"/>
      <c r="G295" s="171"/>
      <c r="H295" s="204"/>
      <c r="I295" s="204"/>
      <c r="J295" s="79"/>
    </row>
    <row r="296" spans="1:10" s="80" customFormat="1" ht="18.75" hidden="1" customHeight="1">
      <c r="A296" s="78"/>
      <c r="B296" s="79"/>
      <c r="C296" s="79"/>
      <c r="D296" s="78"/>
      <c r="E296" s="182"/>
      <c r="F296" s="203"/>
      <c r="G296" s="171"/>
      <c r="H296" s="204"/>
      <c r="I296" s="204"/>
      <c r="J296" s="79"/>
    </row>
    <row r="297" spans="1:10" s="17" customFormat="1" ht="27.2" hidden="1" customHeight="1">
      <c r="A297" s="24">
        <v>5.2</v>
      </c>
      <c r="B297" s="115" t="s">
        <v>66</v>
      </c>
      <c r="C297" s="115"/>
      <c r="D297" s="24"/>
      <c r="E297" s="181"/>
      <c r="F297" s="200"/>
      <c r="G297" s="201"/>
      <c r="H297" s="202"/>
      <c r="I297" s="202"/>
      <c r="J297" s="124"/>
    </row>
    <row r="298" spans="1:10" s="80" customFormat="1" ht="18.75" hidden="1" customHeight="1">
      <c r="A298" s="78"/>
      <c r="B298" s="79"/>
      <c r="C298" s="79"/>
      <c r="D298" s="78"/>
      <c r="E298" s="182"/>
      <c r="F298" s="203"/>
      <c r="G298" s="171"/>
      <c r="H298" s="204"/>
      <c r="I298" s="204"/>
      <c r="J298" s="79"/>
    </row>
    <row r="299" spans="1:10" s="80" customFormat="1" ht="18.75" hidden="1" customHeight="1">
      <c r="A299" s="78"/>
      <c r="B299" s="79"/>
      <c r="C299" s="79"/>
      <c r="D299" s="78"/>
      <c r="E299" s="182"/>
      <c r="F299" s="203"/>
      <c r="G299" s="171"/>
      <c r="H299" s="204"/>
      <c r="I299" s="204"/>
      <c r="J299" s="79"/>
    </row>
    <row r="300" spans="1:10" s="80" customFormat="1" ht="18.75" hidden="1" customHeight="1">
      <c r="A300" s="78"/>
      <c r="B300" s="79"/>
      <c r="C300" s="79"/>
      <c r="D300" s="78"/>
      <c r="E300" s="182"/>
      <c r="F300" s="203"/>
      <c r="G300" s="171"/>
      <c r="H300" s="204"/>
      <c r="I300" s="204"/>
      <c r="J300" s="79"/>
    </row>
    <row r="301" spans="1:10" s="57" customFormat="1" ht="27.2" customHeight="1">
      <c r="A301" s="69" t="s">
        <v>34</v>
      </c>
      <c r="B301" s="77" t="s">
        <v>29</v>
      </c>
      <c r="C301" s="77"/>
      <c r="D301" s="69"/>
      <c r="E301" s="71" t="s">
        <v>121</v>
      </c>
      <c r="F301" s="126"/>
      <c r="G301" s="72"/>
      <c r="H301" s="197" t="s">
        <v>121</v>
      </c>
      <c r="I301" s="197"/>
      <c r="J301" s="77"/>
    </row>
    <row r="302" spans="1:10" s="17" customFormat="1" ht="27.2" customHeight="1">
      <c r="A302" s="66">
        <v>1</v>
      </c>
      <c r="B302" s="114" t="s">
        <v>53</v>
      </c>
      <c r="C302" s="114"/>
      <c r="D302" s="66"/>
      <c r="E302" s="67" t="s">
        <v>121</v>
      </c>
      <c r="F302" s="127"/>
      <c r="G302" s="68"/>
      <c r="H302" s="199" t="s">
        <v>121</v>
      </c>
      <c r="I302" s="199"/>
      <c r="J302" s="123"/>
    </row>
    <row r="303" spans="1:10" s="17" customFormat="1" ht="27.2" hidden="1" customHeight="1">
      <c r="A303" s="24">
        <v>1.1000000000000001</v>
      </c>
      <c r="B303" s="115" t="s">
        <v>54</v>
      </c>
      <c r="C303" s="115"/>
      <c r="D303" s="24"/>
      <c r="E303" s="181"/>
      <c r="F303" s="200"/>
      <c r="G303" s="201"/>
      <c r="H303" s="202"/>
      <c r="I303" s="202"/>
      <c r="J303" s="124"/>
    </row>
    <row r="304" spans="1:10" s="80" customFormat="1" ht="18.75" hidden="1" customHeight="1">
      <c r="A304" s="78"/>
      <c r="B304" s="79"/>
      <c r="C304" s="79"/>
      <c r="D304" s="78"/>
      <c r="E304" s="182"/>
      <c r="F304" s="203"/>
      <c r="G304" s="171"/>
      <c r="H304" s="204"/>
      <c r="I304" s="204"/>
      <c r="J304" s="79"/>
    </row>
    <row r="305" spans="1:10" s="80" customFormat="1" ht="18.75" hidden="1" customHeight="1">
      <c r="A305" s="78"/>
      <c r="B305" s="79"/>
      <c r="C305" s="79"/>
      <c r="D305" s="78"/>
      <c r="E305" s="182"/>
      <c r="F305" s="203"/>
      <c r="G305" s="171"/>
      <c r="H305" s="204"/>
      <c r="I305" s="204"/>
      <c r="J305" s="79"/>
    </row>
    <row r="306" spans="1:10" s="80" customFormat="1" ht="18.75" hidden="1" customHeight="1">
      <c r="A306" s="78"/>
      <c r="B306" s="79"/>
      <c r="C306" s="79"/>
      <c r="D306" s="78"/>
      <c r="E306" s="182"/>
      <c r="F306" s="203"/>
      <c r="G306" s="171"/>
      <c r="H306" s="204"/>
      <c r="I306" s="204"/>
      <c r="J306" s="79"/>
    </row>
    <row r="307" spans="1:10" s="17" customFormat="1" ht="27.2" hidden="1" customHeight="1">
      <c r="A307" s="24">
        <v>1.2</v>
      </c>
      <c r="B307" s="115" t="s">
        <v>55</v>
      </c>
      <c r="C307" s="115"/>
      <c r="D307" s="24"/>
      <c r="E307" s="181"/>
      <c r="F307" s="200"/>
      <c r="G307" s="201"/>
      <c r="H307" s="202"/>
      <c r="I307" s="202"/>
      <c r="J307" s="124"/>
    </row>
    <row r="308" spans="1:10" s="80" customFormat="1" ht="18.75" hidden="1" customHeight="1">
      <c r="A308" s="78"/>
      <c r="B308" s="79"/>
      <c r="C308" s="79"/>
      <c r="D308" s="78"/>
      <c r="E308" s="182"/>
      <c r="F308" s="203"/>
      <c r="G308" s="171"/>
      <c r="H308" s="204"/>
      <c r="I308" s="204"/>
      <c r="J308" s="79"/>
    </row>
    <row r="309" spans="1:10" s="80" customFormat="1" ht="18.75" hidden="1" customHeight="1">
      <c r="A309" s="78"/>
      <c r="B309" s="79"/>
      <c r="C309" s="79"/>
      <c r="D309" s="78"/>
      <c r="E309" s="182"/>
      <c r="F309" s="203"/>
      <c r="G309" s="171"/>
      <c r="H309" s="204"/>
      <c r="I309" s="204"/>
      <c r="J309" s="79"/>
    </row>
    <row r="310" spans="1:10" s="80" customFormat="1" ht="18.75" hidden="1" customHeight="1">
      <c r="A310" s="78"/>
      <c r="B310" s="79"/>
      <c r="C310" s="79"/>
      <c r="D310" s="78"/>
      <c r="E310" s="182"/>
      <c r="F310" s="203"/>
      <c r="G310" s="171"/>
      <c r="H310" s="204"/>
      <c r="I310" s="204"/>
      <c r="J310" s="79"/>
    </row>
    <row r="311" spans="1:10" s="17" customFormat="1" ht="27.2" customHeight="1">
      <c r="A311" s="66">
        <v>2</v>
      </c>
      <c r="B311" s="114" t="s">
        <v>70</v>
      </c>
      <c r="C311" s="114"/>
      <c r="D311" s="66"/>
      <c r="E311" s="67" t="s">
        <v>121</v>
      </c>
      <c r="F311" s="127"/>
      <c r="G311" s="68"/>
      <c r="H311" s="199" t="s">
        <v>121</v>
      </c>
      <c r="I311" s="199"/>
      <c r="J311" s="123"/>
    </row>
    <row r="312" spans="1:10" s="17" customFormat="1" ht="27.2" hidden="1" customHeight="1">
      <c r="A312" s="24">
        <v>2.1</v>
      </c>
      <c r="B312" s="115" t="s">
        <v>56</v>
      </c>
      <c r="C312" s="115"/>
      <c r="D312" s="24"/>
      <c r="E312" s="181"/>
      <c r="F312" s="200"/>
      <c r="G312" s="201"/>
      <c r="H312" s="202"/>
      <c r="I312" s="202"/>
      <c r="J312" s="124"/>
    </row>
    <row r="313" spans="1:10" s="80" customFormat="1" ht="18.75" hidden="1" customHeight="1">
      <c r="A313" s="78"/>
      <c r="B313" s="79"/>
      <c r="C313" s="79"/>
      <c r="D313" s="78"/>
      <c r="E313" s="182"/>
      <c r="F313" s="203"/>
      <c r="G313" s="171"/>
      <c r="H313" s="204"/>
      <c r="I313" s="204"/>
      <c r="J313" s="79"/>
    </row>
    <row r="314" spans="1:10" s="80" customFormat="1" ht="18.75" hidden="1" customHeight="1">
      <c r="A314" s="78"/>
      <c r="B314" s="79"/>
      <c r="C314" s="79"/>
      <c r="D314" s="78"/>
      <c r="E314" s="182"/>
      <c r="F314" s="203"/>
      <c r="G314" s="171"/>
      <c r="H314" s="204"/>
      <c r="I314" s="204"/>
      <c r="J314" s="79"/>
    </row>
    <row r="315" spans="1:10" s="80" customFormat="1" ht="18.75" hidden="1" customHeight="1">
      <c r="A315" s="78"/>
      <c r="B315" s="79"/>
      <c r="C315" s="79"/>
      <c r="D315" s="78"/>
      <c r="E315" s="182"/>
      <c r="F315" s="203"/>
      <c r="G315" s="171"/>
      <c r="H315" s="204"/>
      <c r="I315" s="204"/>
      <c r="J315" s="79"/>
    </row>
    <row r="316" spans="1:10" s="17" customFormat="1" ht="27.2" hidden="1" customHeight="1">
      <c r="A316" s="24">
        <v>2.2000000000000002</v>
      </c>
      <c r="B316" s="115" t="s">
        <v>57</v>
      </c>
      <c r="C316" s="115"/>
      <c r="D316" s="24"/>
      <c r="E316" s="181"/>
      <c r="F316" s="200"/>
      <c r="G316" s="201"/>
      <c r="H316" s="202"/>
      <c r="I316" s="202"/>
      <c r="J316" s="124"/>
    </row>
    <row r="317" spans="1:10" s="80" customFormat="1" ht="18.75" hidden="1" customHeight="1">
      <c r="A317" s="78"/>
      <c r="B317" s="79"/>
      <c r="C317" s="79"/>
      <c r="D317" s="78"/>
      <c r="E317" s="182"/>
      <c r="F317" s="203"/>
      <c r="G317" s="171"/>
      <c r="H317" s="204"/>
      <c r="I317" s="204"/>
      <c r="J317" s="79"/>
    </row>
    <row r="318" spans="1:10" s="80" customFormat="1" ht="18.75" hidden="1" customHeight="1">
      <c r="A318" s="78"/>
      <c r="B318" s="79"/>
      <c r="C318" s="79"/>
      <c r="D318" s="78"/>
      <c r="E318" s="182"/>
      <c r="F318" s="203"/>
      <c r="G318" s="171"/>
      <c r="H318" s="204"/>
      <c r="I318" s="204"/>
      <c r="J318" s="79"/>
    </row>
    <row r="319" spans="1:10" s="80" customFormat="1" ht="18.75" hidden="1" customHeight="1">
      <c r="A319" s="78"/>
      <c r="B319" s="79"/>
      <c r="C319" s="79"/>
      <c r="D319" s="78"/>
      <c r="E319" s="182"/>
      <c r="F319" s="203"/>
      <c r="G319" s="171"/>
      <c r="H319" s="204"/>
      <c r="I319" s="204"/>
      <c r="J319" s="79"/>
    </row>
    <row r="320" spans="1:10" s="17" customFormat="1" ht="27.2" customHeight="1">
      <c r="A320" s="66">
        <v>3</v>
      </c>
      <c r="B320" s="114" t="s">
        <v>58</v>
      </c>
      <c r="C320" s="114"/>
      <c r="D320" s="66"/>
      <c r="E320" s="67" t="s">
        <v>121</v>
      </c>
      <c r="F320" s="127"/>
      <c r="G320" s="68"/>
      <c r="H320" s="199" t="s">
        <v>121</v>
      </c>
      <c r="I320" s="199"/>
      <c r="J320" s="123"/>
    </row>
    <row r="321" spans="1:10" s="17" customFormat="1" ht="27.2" hidden="1" customHeight="1">
      <c r="A321" s="24">
        <v>3.1</v>
      </c>
      <c r="B321" s="115" t="s">
        <v>59</v>
      </c>
      <c r="C321" s="115"/>
      <c r="D321" s="24"/>
      <c r="E321" s="181"/>
      <c r="F321" s="200"/>
      <c r="G321" s="201"/>
      <c r="H321" s="202"/>
      <c r="I321" s="202"/>
      <c r="J321" s="124"/>
    </row>
    <row r="322" spans="1:10" s="80" customFormat="1" ht="18.75" hidden="1" customHeight="1">
      <c r="A322" s="78"/>
      <c r="B322" s="79"/>
      <c r="C322" s="79"/>
      <c r="D322" s="78"/>
      <c r="E322" s="182"/>
      <c r="F322" s="203"/>
      <c r="G322" s="171"/>
      <c r="H322" s="204"/>
      <c r="I322" s="204"/>
      <c r="J322" s="79"/>
    </row>
    <row r="323" spans="1:10" s="80" customFormat="1" ht="18.75" hidden="1" customHeight="1">
      <c r="A323" s="78"/>
      <c r="B323" s="79"/>
      <c r="C323" s="79"/>
      <c r="D323" s="78"/>
      <c r="E323" s="182"/>
      <c r="F323" s="203"/>
      <c r="G323" s="171"/>
      <c r="H323" s="204"/>
      <c r="I323" s="204"/>
      <c r="J323" s="79"/>
    </row>
    <row r="324" spans="1:10" s="80" customFormat="1" ht="18.75" hidden="1" customHeight="1">
      <c r="A324" s="78"/>
      <c r="B324" s="79"/>
      <c r="C324" s="79"/>
      <c r="D324" s="78"/>
      <c r="E324" s="182"/>
      <c r="F324" s="203"/>
      <c r="G324" s="171"/>
      <c r="H324" s="204"/>
      <c r="I324" s="204"/>
      <c r="J324" s="79"/>
    </row>
    <row r="325" spans="1:10" s="17" customFormat="1" ht="27.2" hidden="1" customHeight="1">
      <c r="A325" s="24">
        <v>3.2</v>
      </c>
      <c r="B325" s="115" t="s">
        <v>60</v>
      </c>
      <c r="C325" s="115"/>
      <c r="D325" s="24"/>
      <c r="E325" s="181"/>
      <c r="F325" s="200"/>
      <c r="G325" s="201"/>
      <c r="H325" s="202"/>
      <c r="I325" s="202"/>
      <c r="J325" s="124"/>
    </row>
    <row r="326" spans="1:10" s="80" customFormat="1" ht="18.75" hidden="1" customHeight="1">
      <c r="A326" s="78"/>
      <c r="B326" s="79"/>
      <c r="C326" s="79"/>
      <c r="D326" s="78"/>
      <c r="E326" s="182"/>
      <c r="F326" s="203"/>
      <c r="G326" s="171"/>
      <c r="H326" s="204"/>
      <c r="I326" s="204"/>
      <c r="J326" s="79"/>
    </row>
    <row r="327" spans="1:10" s="80" customFormat="1" ht="18.75" hidden="1" customHeight="1">
      <c r="A327" s="78"/>
      <c r="B327" s="79"/>
      <c r="C327" s="79"/>
      <c r="D327" s="78"/>
      <c r="E327" s="182"/>
      <c r="F327" s="203"/>
      <c r="G327" s="171"/>
      <c r="H327" s="204"/>
      <c r="I327" s="204"/>
      <c r="J327" s="79"/>
    </row>
    <row r="328" spans="1:10" s="80" customFormat="1" ht="18.75" hidden="1" customHeight="1">
      <c r="A328" s="78"/>
      <c r="B328" s="79"/>
      <c r="C328" s="79"/>
      <c r="D328" s="78"/>
      <c r="E328" s="182"/>
      <c r="F328" s="203"/>
      <c r="G328" s="171"/>
      <c r="H328" s="204"/>
      <c r="I328" s="204"/>
      <c r="J328" s="79"/>
    </row>
    <row r="329" spans="1:10" s="17" customFormat="1" ht="27.2" customHeight="1">
      <c r="A329" s="66">
        <v>4</v>
      </c>
      <c r="B329" s="114" t="s">
        <v>61</v>
      </c>
      <c r="C329" s="114"/>
      <c r="D329" s="66"/>
      <c r="E329" s="67" t="s">
        <v>121</v>
      </c>
      <c r="F329" s="127"/>
      <c r="G329" s="68"/>
      <c r="H329" s="199" t="s">
        <v>121</v>
      </c>
      <c r="I329" s="199"/>
      <c r="J329" s="123"/>
    </row>
    <row r="330" spans="1:10" s="17" customFormat="1" ht="27.2" hidden="1" customHeight="1">
      <c r="A330" s="24">
        <v>4.0999999999999996</v>
      </c>
      <c r="B330" s="115" t="s">
        <v>62</v>
      </c>
      <c r="C330" s="115"/>
      <c r="D330" s="24"/>
      <c r="E330" s="181"/>
      <c r="F330" s="200"/>
      <c r="G330" s="201"/>
      <c r="H330" s="202"/>
      <c r="I330" s="202"/>
      <c r="J330" s="124"/>
    </row>
    <row r="331" spans="1:10" s="80" customFormat="1" ht="18.75" hidden="1" customHeight="1">
      <c r="A331" s="78"/>
      <c r="B331" s="79"/>
      <c r="C331" s="79"/>
      <c r="D331" s="78"/>
      <c r="E331" s="182"/>
      <c r="F331" s="203"/>
      <c r="G331" s="171"/>
      <c r="H331" s="204"/>
      <c r="I331" s="204"/>
      <c r="J331" s="79"/>
    </row>
    <row r="332" spans="1:10" s="80" customFormat="1" ht="18.75" hidden="1" customHeight="1">
      <c r="A332" s="78"/>
      <c r="B332" s="79"/>
      <c r="C332" s="79"/>
      <c r="D332" s="78"/>
      <c r="E332" s="182"/>
      <c r="F332" s="203"/>
      <c r="G332" s="171"/>
      <c r="H332" s="204"/>
      <c r="I332" s="204"/>
      <c r="J332" s="79"/>
    </row>
    <row r="333" spans="1:10" s="80" customFormat="1" ht="18.75" hidden="1" customHeight="1">
      <c r="A333" s="78"/>
      <c r="B333" s="79"/>
      <c r="C333" s="79"/>
      <c r="D333" s="78"/>
      <c r="E333" s="182"/>
      <c r="F333" s="203"/>
      <c r="G333" s="171"/>
      <c r="H333" s="204"/>
      <c r="I333" s="204"/>
      <c r="J333" s="79"/>
    </row>
    <row r="334" spans="1:10" s="17" customFormat="1" ht="27.2" hidden="1" customHeight="1">
      <c r="A334" s="24">
        <v>4.2</v>
      </c>
      <c r="B334" s="115" t="s">
        <v>63</v>
      </c>
      <c r="C334" s="115"/>
      <c r="D334" s="24"/>
      <c r="E334" s="181"/>
      <c r="F334" s="200"/>
      <c r="G334" s="201"/>
      <c r="H334" s="202"/>
      <c r="I334" s="202"/>
      <c r="J334" s="124"/>
    </row>
    <row r="335" spans="1:10" s="80" customFormat="1" ht="18.75" hidden="1" customHeight="1">
      <c r="A335" s="78"/>
      <c r="B335" s="79"/>
      <c r="C335" s="79"/>
      <c r="D335" s="78"/>
      <c r="E335" s="182"/>
      <c r="F335" s="203"/>
      <c r="G335" s="171"/>
      <c r="H335" s="204"/>
      <c r="I335" s="204"/>
      <c r="J335" s="79"/>
    </row>
    <row r="336" spans="1:10" s="80" customFormat="1" ht="18.75" hidden="1" customHeight="1">
      <c r="A336" s="78"/>
      <c r="B336" s="79"/>
      <c r="C336" s="79"/>
      <c r="D336" s="78"/>
      <c r="E336" s="182"/>
      <c r="F336" s="203"/>
      <c r="G336" s="171"/>
      <c r="H336" s="204"/>
      <c r="I336" s="204"/>
      <c r="J336" s="79"/>
    </row>
    <row r="337" spans="1:10" s="80" customFormat="1" ht="18.75" hidden="1" customHeight="1">
      <c r="A337" s="78"/>
      <c r="B337" s="79"/>
      <c r="C337" s="79"/>
      <c r="D337" s="78"/>
      <c r="E337" s="182"/>
      <c r="F337" s="203"/>
      <c r="G337" s="171"/>
      <c r="H337" s="204"/>
      <c r="I337" s="204"/>
      <c r="J337" s="79"/>
    </row>
    <row r="338" spans="1:10" s="17" customFormat="1" ht="27.2" customHeight="1">
      <c r="A338" s="66">
        <v>5</v>
      </c>
      <c r="B338" s="114" t="s">
        <v>64</v>
      </c>
      <c r="C338" s="114"/>
      <c r="D338" s="66"/>
      <c r="E338" s="67"/>
      <c r="F338" s="127"/>
      <c r="G338" s="68"/>
      <c r="H338" s="199"/>
      <c r="I338" s="199"/>
      <c r="J338" s="123"/>
    </row>
    <row r="339" spans="1:10" s="17" customFormat="1" ht="27.2" hidden="1" customHeight="1">
      <c r="A339" s="24">
        <v>5.0999999999999996</v>
      </c>
      <c r="B339" s="115" t="s">
        <v>65</v>
      </c>
      <c r="C339" s="115"/>
      <c r="D339" s="24"/>
      <c r="E339" s="181"/>
      <c r="F339" s="200"/>
      <c r="G339" s="201"/>
      <c r="H339" s="202"/>
      <c r="I339" s="202"/>
      <c r="J339" s="124"/>
    </row>
    <row r="340" spans="1:10" s="80" customFormat="1" ht="18.75" hidden="1" customHeight="1">
      <c r="A340" s="78"/>
      <c r="B340" s="79"/>
      <c r="C340" s="79"/>
      <c r="D340" s="78"/>
      <c r="E340" s="182"/>
      <c r="F340" s="203"/>
      <c r="G340" s="171"/>
      <c r="H340" s="204"/>
      <c r="I340" s="204"/>
      <c r="J340" s="79"/>
    </row>
    <row r="341" spans="1:10" s="80" customFormat="1" ht="18.75" hidden="1" customHeight="1">
      <c r="A341" s="78"/>
      <c r="B341" s="79"/>
      <c r="C341" s="79"/>
      <c r="D341" s="78"/>
      <c r="E341" s="182"/>
      <c r="F341" s="203"/>
      <c r="G341" s="171"/>
      <c r="H341" s="204"/>
      <c r="I341" s="204"/>
      <c r="J341" s="79"/>
    </row>
    <row r="342" spans="1:10" s="80" customFormat="1" ht="18.75" hidden="1" customHeight="1">
      <c r="A342" s="78"/>
      <c r="B342" s="79"/>
      <c r="C342" s="79"/>
      <c r="D342" s="78"/>
      <c r="E342" s="182"/>
      <c r="F342" s="203"/>
      <c r="G342" s="171"/>
      <c r="H342" s="204"/>
      <c r="I342" s="204"/>
      <c r="J342" s="79"/>
    </row>
    <row r="343" spans="1:10" s="17" customFormat="1" ht="24.75" hidden="1" customHeight="1">
      <c r="A343" s="24">
        <v>5.2</v>
      </c>
      <c r="B343" s="115" t="s">
        <v>66</v>
      </c>
      <c r="C343" s="115"/>
      <c r="D343" s="24"/>
      <c r="E343" s="181"/>
      <c r="F343" s="200"/>
      <c r="G343" s="201"/>
      <c r="H343" s="202"/>
      <c r="I343" s="202"/>
      <c r="J343" s="124"/>
    </row>
    <row r="344" spans="1:10" s="80" customFormat="1" ht="18.75" hidden="1" customHeight="1">
      <c r="A344" s="78"/>
      <c r="B344" s="79"/>
      <c r="C344" s="79"/>
      <c r="D344" s="78"/>
      <c r="E344" s="182"/>
      <c r="F344" s="203"/>
      <c r="G344" s="171"/>
      <c r="H344" s="204"/>
      <c r="I344" s="204"/>
      <c r="J344" s="79"/>
    </row>
    <row r="345" spans="1:10" s="80" customFormat="1" ht="18.75" hidden="1" customHeight="1">
      <c r="A345" s="78"/>
      <c r="B345" s="79"/>
      <c r="C345" s="79"/>
      <c r="D345" s="78"/>
      <c r="E345" s="182"/>
      <c r="F345" s="203"/>
      <c r="G345" s="171"/>
      <c r="H345" s="204"/>
      <c r="I345" s="204"/>
      <c r="J345" s="79"/>
    </row>
    <row r="346" spans="1:10" s="80" customFormat="1" ht="18.75" hidden="1" customHeight="1">
      <c r="A346" s="78"/>
      <c r="B346" s="79"/>
      <c r="C346" s="79"/>
      <c r="D346" s="78"/>
      <c r="E346" s="182"/>
      <c r="F346" s="203"/>
      <c r="G346" s="171"/>
      <c r="H346" s="204"/>
      <c r="I346" s="204"/>
      <c r="J346" s="79"/>
    </row>
    <row r="347" spans="1:10" s="18" customFormat="1" ht="20.45" hidden="1" customHeight="1">
      <c r="A347" s="25"/>
      <c r="B347" s="116"/>
      <c r="C347" s="116"/>
      <c r="D347" s="205"/>
      <c r="E347" s="177"/>
      <c r="F347" s="206"/>
      <c r="G347" s="206"/>
      <c r="H347" s="207"/>
      <c r="I347" s="207"/>
      <c r="J347" s="125"/>
    </row>
    <row r="348" spans="1:10" s="129" customFormat="1" ht="26.25" customHeight="1">
      <c r="A348" s="208" t="s">
        <v>346</v>
      </c>
      <c r="B348" s="168" t="s">
        <v>345</v>
      </c>
      <c r="C348" s="168"/>
      <c r="D348" s="167" t="s">
        <v>120</v>
      </c>
      <c r="E348" s="170">
        <v>306502.37417325552</v>
      </c>
      <c r="F348" s="168"/>
      <c r="G348" s="168"/>
      <c r="H348" s="170">
        <v>56003.372581135503</v>
      </c>
      <c r="I348" s="170">
        <v>11945.985259869998</v>
      </c>
      <c r="J348" s="169"/>
    </row>
    <row r="349" spans="1:10" s="76" customFormat="1" ht="24.75" customHeight="1">
      <c r="A349" s="69" t="s">
        <v>104</v>
      </c>
      <c r="B349" s="77" t="s">
        <v>73</v>
      </c>
      <c r="C349" s="77"/>
      <c r="D349" s="105"/>
      <c r="E349" s="209">
        <v>306502.37417325552</v>
      </c>
      <c r="F349" s="133"/>
      <c r="G349" s="133"/>
      <c r="H349" s="209">
        <v>56003.372581135503</v>
      </c>
      <c r="I349" s="209">
        <v>11945.985259869998</v>
      </c>
      <c r="J349" s="121"/>
    </row>
    <row r="350" spans="1:10" s="76" customFormat="1" ht="24.75" customHeight="1">
      <c r="A350" s="74"/>
      <c r="B350" s="75" t="s">
        <v>53</v>
      </c>
      <c r="C350" s="75"/>
      <c r="D350" s="106"/>
      <c r="E350" s="191">
        <v>81067.923549815503</v>
      </c>
      <c r="F350" s="179"/>
      <c r="G350" s="179"/>
      <c r="H350" s="191">
        <v>18347.400000000001</v>
      </c>
      <c r="I350" s="191">
        <v>3904.5698380000003</v>
      </c>
      <c r="J350" s="122"/>
    </row>
    <row r="351" spans="1:10" s="76" customFormat="1" ht="24.75" customHeight="1">
      <c r="A351" s="74"/>
      <c r="B351" s="75" t="s">
        <v>58</v>
      </c>
      <c r="C351" s="75"/>
      <c r="D351" s="106"/>
      <c r="E351" s="191">
        <v>157936.70000000001</v>
      </c>
      <c r="F351" s="179"/>
      <c r="G351" s="179"/>
      <c r="H351" s="191">
        <v>3650</v>
      </c>
      <c r="I351" s="191">
        <v>182.83</v>
      </c>
      <c r="J351" s="122"/>
    </row>
    <row r="352" spans="1:10" s="76" customFormat="1" ht="24.75" customHeight="1">
      <c r="A352" s="74"/>
      <c r="B352" s="75" t="s">
        <v>70</v>
      </c>
      <c r="C352" s="75"/>
      <c r="D352" s="106"/>
      <c r="E352" s="191">
        <v>5372.6</v>
      </c>
      <c r="F352" s="179"/>
      <c r="G352" s="179"/>
      <c r="H352" s="191">
        <v>1041.6099999999999</v>
      </c>
      <c r="I352" s="191">
        <v>1355.4299999999998</v>
      </c>
      <c r="J352" s="122"/>
    </row>
    <row r="353" spans="1:10" s="76" customFormat="1" ht="24.75" customHeight="1">
      <c r="A353" s="74"/>
      <c r="B353" s="75" t="s">
        <v>61</v>
      </c>
      <c r="C353" s="75"/>
      <c r="D353" s="106"/>
      <c r="E353" s="191">
        <v>62125.15062344</v>
      </c>
      <c r="F353" s="179"/>
      <c r="G353" s="179"/>
      <c r="H353" s="191">
        <v>32964.362581135501</v>
      </c>
      <c r="I353" s="191">
        <v>6503.1554218699994</v>
      </c>
      <c r="J353" s="122"/>
    </row>
    <row r="354" spans="1:10" s="76" customFormat="1" ht="24.75" customHeight="1">
      <c r="A354" s="74"/>
      <c r="B354" s="115" t="s">
        <v>163</v>
      </c>
      <c r="C354" s="115"/>
      <c r="D354" s="106"/>
      <c r="E354" s="191"/>
      <c r="F354" s="179"/>
      <c r="G354" s="179"/>
      <c r="H354" s="191"/>
      <c r="I354" s="191"/>
      <c r="J354" s="122"/>
    </row>
    <row r="355" spans="1:10" s="76" customFormat="1" ht="24.75" customHeight="1">
      <c r="A355" s="69" t="s">
        <v>104</v>
      </c>
      <c r="B355" s="77" t="s">
        <v>74</v>
      </c>
      <c r="C355" s="77"/>
      <c r="D355" s="105"/>
      <c r="E355" s="180"/>
      <c r="F355" s="180"/>
      <c r="G355" s="180"/>
      <c r="H355" s="214"/>
      <c r="I355" s="214"/>
      <c r="J355" s="121"/>
    </row>
    <row r="356" spans="1:10" s="76" customFormat="1" ht="24.75" customHeight="1">
      <c r="A356" s="74"/>
      <c r="B356" s="75" t="s">
        <v>53</v>
      </c>
      <c r="C356" s="75"/>
      <c r="D356" s="106"/>
      <c r="E356" s="179"/>
      <c r="F356" s="179"/>
      <c r="G356" s="179"/>
      <c r="H356" s="216"/>
      <c r="I356" s="216"/>
      <c r="J356" s="122"/>
    </row>
    <row r="357" spans="1:10" s="76" customFormat="1" ht="24.75" customHeight="1">
      <c r="A357" s="74"/>
      <c r="B357" s="75" t="s">
        <v>58</v>
      </c>
      <c r="C357" s="75"/>
      <c r="D357" s="106"/>
      <c r="E357" s="179"/>
      <c r="F357" s="179"/>
      <c r="G357" s="179"/>
      <c r="H357" s="216"/>
      <c r="I357" s="216"/>
      <c r="J357" s="122"/>
    </row>
    <row r="358" spans="1:10" s="76" customFormat="1" ht="24.75" customHeight="1">
      <c r="A358" s="74"/>
      <c r="B358" s="75" t="s">
        <v>70</v>
      </c>
      <c r="C358" s="75"/>
      <c r="D358" s="106"/>
      <c r="E358" s="179"/>
      <c r="F358" s="179"/>
      <c r="G358" s="179"/>
      <c r="H358" s="216"/>
      <c r="I358" s="216"/>
      <c r="J358" s="122"/>
    </row>
    <row r="359" spans="1:10" s="76" customFormat="1" ht="24.75" customHeight="1">
      <c r="A359" s="74"/>
      <c r="B359" s="75" t="s">
        <v>61</v>
      </c>
      <c r="C359" s="75"/>
      <c r="D359" s="106"/>
      <c r="E359" s="179"/>
      <c r="F359" s="179"/>
      <c r="G359" s="179"/>
      <c r="H359" s="216"/>
      <c r="I359" s="216"/>
      <c r="J359" s="122"/>
    </row>
    <row r="360" spans="1:10" s="76" customFormat="1" ht="24.75" customHeight="1">
      <c r="A360" s="74"/>
      <c r="B360" s="115" t="s">
        <v>163</v>
      </c>
      <c r="C360" s="115"/>
      <c r="D360" s="106"/>
      <c r="E360" s="179"/>
      <c r="F360" s="179"/>
      <c r="G360" s="179"/>
      <c r="H360" s="216"/>
      <c r="I360" s="216"/>
      <c r="J360" s="122"/>
    </row>
    <row r="361" spans="1:10" s="76" customFormat="1" ht="24.75" customHeight="1">
      <c r="A361" s="74" t="s">
        <v>104</v>
      </c>
      <c r="B361" s="75" t="s">
        <v>75</v>
      </c>
      <c r="C361" s="75"/>
      <c r="D361" s="106"/>
      <c r="E361" s="179"/>
      <c r="F361" s="179"/>
      <c r="G361" s="179"/>
      <c r="H361" s="216"/>
      <c r="I361" s="216"/>
      <c r="J361" s="122"/>
    </row>
    <row r="362" spans="1:10" s="76" customFormat="1" ht="24.75" customHeight="1">
      <c r="A362" s="74"/>
      <c r="B362" s="75"/>
      <c r="C362" s="75"/>
      <c r="D362" s="106"/>
      <c r="E362" s="179"/>
      <c r="F362" s="179"/>
      <c r="G362" s="179"/>
      <c r="H362" s="216"/>
      <c r="I362" s="216"/>
      <c r="J362" s="122"/>
    </row>
    <row r="363" spans="1:10" s="244" customFormat="1" ht="27" customHeight="1">
      <c r="A363" s="74" t="s">
        <v>33</v>
      </c>
      <c r="B363" s="75" t="s">
        <v>7</v>
      </c>
      <c r="C363" s="75"/>
      <c r="D363" s="106"/>
      <c r="E363" s="240"/>
      <c r="F363" s="241"/>
      <c r="G363" s="242"/>
      <c r="H363" s="243"/>
      <c r="I363" s="243"/>
      <c r="J363" s="75"/>
    </row>
    <row r="364" spans="1:10" s="252" customFormat="1" ht="27" customHeight="1">
      <c r="A364" s="245">
        <v>1</v>
      </c>
      <c r="B364" s="246" t="s">
        <v>53</v>
      </c>
      <c r="C364" s="246"/>
      <c r="D364" s="247"/>
      <c r="E364" s="248">
        <v>81067.923549815503</v>
      </c>
      <c r="F364" s="249"/>
      <c r="G364" s="250"/>
      <c r="H364" s="248">
        <v>18347.400000000001</v>
      </c>
      <c r="I364" s="248">
        <v>3904.5698380000003</v>
      </c>
      <c r="J364" s="251"/>
    </row>
    <row r="365" spans="1:10" s="252" customFormat="1" ht="27" customHeight="1">
      <c r="A365" s="245">
        <v>1.1000000000000001</v>
      </c>
      <c r="B365" s="246" t="s">
        <v>54</v>
      </c>
      <c r="C365" s="246"/>
      <c r="D365" s="247"/>
      <c r="E365" s="248">
        <v>78854.483549815501</v>
      </c>
      <c r="F365" s="249"/>
      <c r="G365" s="250"/>
      <c r="H365" s="248">
        <v>16710.48</v>
      </c>
      <c r="I365" s="248">
        <v>3635.3098380000001</v>
      </c>
      <c r="J365" s="251"/>
    </row>
    <row r="366" spans="1:10" s="261" customFormat="1" ht="47.25" customHeight="1">
      <c r="A366" s="254" t="s">
        <v>51</v>
      </c>
      <c r="B366" s="255" t="s">
        <v>366</v>
      </c>
      <c r="C366" s="263" t="s">
        <v>469</v>
      </c>
      <c r="D366" s="262" t="s">
        <v>651</v>
      </c>
      <c r="E366" s="257">
        <v>8552</v>
      </c>
      <c r="F366" s="258" t="s">
        <v>288</v>
      </c>
      <c r="G366" s="259" t="s">
        <v>288</v>
      </c>
      <c r="H366" s="260">
        <v>1925.41</v>
      </c>
      <c r="I366" s="325">
        <v>320.72000000000003</v>
      </c>
      <c r="J366" s="79" t="s">
        <v>652</v>
      </c>
    </row>
    <row r="367" spans="1:10" s="261" customFormat="1" ht="27.75" customHeight="1">
      <c r="A367" s="254" t="s">
        <v>52</v>
      </c>
      <c r="B367" s="255" t="s">
        <v>367</v>
      </c>
      <c r="C367" s="263" t="s">
        <v>469</v>
      </c>
      <c r="D367" s="262" t="s">
        <v>653</v>
      </c>
      <c r="E367" s="266">
        <v>3242.68</v>
      </c>
      <c r="F367" s="258" t="s">
        <v>654</v>
      </c>
      <c r="G367" s="258" t="s">
        <v>654</v>
      </c>
      <c r="H367" s="260">
        <v>1732.22</v>
      </c>
      <c r="I367" s="325">
        <v>294.10000000000002</v>
      </c>
      <c r="J367" s="79" t="s">
        <v>655</v>
      </c>
    </row>
    <row r="368" spans="1:10" s="261" customFormat="1" ht="31.5" customHeight="1">
      <c r="A368" s="254" t="s">
        <v>136</v>
      </c>
      <c r="B368" s="255" t="s">
        <v>368</v>
      </c>
      <c r="C368" s="263" t="s">
        <v>469</v>
      </c>
      <c r="D368" s="262" t="s">
        <v>656</v>
      </c>
      <c r="E368" s="257">
        <v>9187.68</v>
      </c>
      <c r="F368" s="258" t="s">
        <v>657</v>
      </c>
      <c r="G368" s="258" t="s">
        <v>657</v>
      </c>
      <c r="H368" s="260">
        <v>985.23</v>
      </c>
      <c r="I368" s="325">
        <v>0</v>
      </c>
      <c r="J368" s="79" t="s">
        <v>658</v>
      </c>
    </row>
    <row r="369" spans="1:10" s="261" customFormat="1" ht="38.25" customHeight="1">
      <c r="A369" s="254" t="s">
        <v>138</v>
      </c>
      <c r="B369" s="255" t="s">
        <v>369</v>
      </c>
      <c r="C369" s="263" t="s">
        <v>469</v>
      </c>
      <c r="D369" s="262" t="s">
        <v>659</v>
      </c>
      <c r="E369" s="266">
        <v>3739.1235498154974</v>
      </c>
      <c r="F369" s="258" t="s">
        <v>660</v>
      </c>
      <c r="G369" s="258" t="s">
        <v>661</v>
      </c>
      <c r="H369" s="260">
        <v>1666.46</v>
      </c>
      <c r="I369" s="325">
        <v>435.10938599999997</v>
      </c>
      <c r="J369" s="79" t="s">
        <v>662</v>
      </c>
    </row>
    <row r="370" spans="1:10" s="261" customFormat="1" ht="25.5">
      <c r="A370" s="254" t="s">
        <v>140</v>
      </c>
      <c r="B370" s="255" t="s">
        <v>370</v>
      </c>
      <c r="C370" s="263" t="s">
        <v>469</v>
      </c>
      <c r="D370" s="262" t="s">
        <v>663</v>
      </c>
      <c r="E370" s="257">
        <v>7666.67</v>
      </c>
      <c r="F370" s="263" t="s">
        <v>664</v>
      </c>
      <c r="G370" s="263" t="s">
        <v>665</v>
      </c>
      <c r="H370" s="260">
        <v>92.45</v>
      </c>
      <c r="I370" s="325">
        <v>0</v>
      </c>
      <c r="J370" s="79" t="s">
        <v>666</v>
      </c>
    </row>
    <row r="371" spans="1:10" s="261" customFormat="1" ht="25.5">
      <c r="A371" s="254" t="s">
        <v>297</v>
      </c>
      <c r="B371" s="255" t="s">
        <v>371</v>
      </c>
      <c r="C371" s="263" t="s">
        <v>469</v>
      </c>
      <c r="D371" s="262" t="s">
        <v>667</v>
      </c>
      <c r="E371" s="257">
        <v>5792</v>
      </c>
      <c r="F371" s="263" t="s">
        <v>664</v>
      </c>
      <c r="G371" s="263" t="s">
        <v>668</v>
      </c>
      <c r="H371" s="260">
        <v>30.87</v>
      </c>
      <c r="I371" s="325">
        <v>0</v>
      </c>
      <c r="J371" s="79" t="s">
        <v>666</v>
      </c>
    </row>
    <row r="372" spans="1:10" s="261" customFormat="1" ht="25.5">
      <c r="A372" s="254" t="s">
        <v>299</v>
      </c>
      <c r="B372" s="255" t="s">
        <v>372</v>
      </c>
      <c r="C372" s="263" t="s">
        <v>469</v>
      </c>
      <c r="D372" s="262" t="s">
        <v>669</v>
      </c>
      <c r="E372" s="257">
        <v>20127.099999999999</v>
      </c>
      <c r="F372" s="259" t="s">
        <v>670</v>
      </c>
      <c r="G372" s="259" t="s">
        <v>670</v>
      </c>
      <c r="H372" s="260">
        <v>2777.54</v>
      </c>
      <c r="I372" s="325">
        <v>51.380451999999998</v>
      </c>
      <c r="J372" s="79" t="s">
        <v>671</v>
      </c>
    </row>
    <row r="373" spans="1:10" s="261" customFormat="1" ht="130.5" customHeight="1">
      <c r="A373" s="254" t="s">
        <v>301</v>
      </c>
      <c r="B373" s="255" t="s">
        <v>302</v>
      </c>
      <c r="C373" s="263" t="s">
        <v>469</v>
      </c>
      <c r="D373" s="262" t="s">
        <v>672</v>
      </c>
      <c r="E373" s="257">
        <v>20547.23</v>
      </c>
      <c r="F373" s="263" t="s">
        <v>673</v>
      </c>
      <c r="G373" s="263" t="s">
        <v>673</v>
      </c>
      <c r="H373" s="260">
        <v>7500.3</v>
      </c>
      <c r="I373" s="325">
        <v>2534</v>
      </c>
      <c r="J373" s="79" t="s">
        <v>674</v>
      </c>
    </row>
    <row r="374" spans="1:10" s="252" customFormat="1" ht="27" customHeight="1">
      <c r="A374" s="245">
        <v>1.2</v>
      </c>
      <c r="B374" s="246" t="s">
        <v>304</v>
      </c>
      <c r="C374" s="246"/>
      <c r="D374" s="247"/>
      <c r="E374" s="248">
        <v>2213.44</v>
      </c>
      <c r="F374" s="249"/>
      <c r="G374" s="250"/>
      <c r="H374" s="248">
        <v>1636.92</v>
      </c>
      <c r="I374" s="248">
        <v>269.26</v>
      </c>
      <c r="J374" s="251"/>
    </row>
    <row r="375" spans="1:10" s="261" customFormat="1" ht="76.5">
      <c r="A375" s="254" t="s">
        <v>51</v>
      </c>
      <c r="B375" s="255" t="s">
        <v>390</v>
      </c>
      <c r="C375" s="263" t="s">
        <v>469</v>
      </c>
      <c r="D375" s="262" t="s">
        <v>675</v>
      </c>
      <c r="E375" s="257">
        <v>2213.44</v>
      </c>
      <c r="F375" s="263" t="s">
        <v>676</v>
      </c>
      <c r="G375" s="263" t="s">
        <v>676</v>
      </c>
      <c r="H375" s="260">
        <v>1636.92</v>
      </c>
      <c r="I375" s="325">
        <v>269.26</v>
      </c>
      <c r="J375" s="79" t="s">
        <v>677</v>
      </c>
    </row>
    <row r="376" spans="1:10" s="261" customFormat="1" ht="18.75" hidden="1" customHeight="1">
      <c r="A376" s="254" t="s">
        <v>305</v>
      </c>
      <c r="B376" s="255"/>
      <c r="C376" s="255"/>
      <c r="D376" s="256"/>
      <c r="E376" s="257"/>
      <c r="F376" s="263"/>
      <c r="G376" s="259"/>
      <c r="H376" s="260"/>
      <c r="I376" s="325"/>
      <c r="J376" s="255"/>
    </row>
    <row r="377" spans="1:10" s="252" customFormat="1" ht="27" customHeight="1">
      <c r="A377" s="245">
        <v>2</v>
      </c>
      <c r="B377" s="246" t="s">
        <v>58</v>
      </c>
      <c r="C377" s="246"/>
      <c r="D377" s="247"/>
      <c r="E377" s="248">
        <v>157936.70000000001</v>
      </c>
      <c r="F377" s="249"/>
      <c r="G377" s="250"/>
      <c r="H377" s="248">
        <v>3650</v>
      </c>
      <c r="I377" s="248">
        <v>182.83</v>
      </c>
      <c r="J377" s="251"/>
    </row>
    <row r="378" spans="1:10" s="252" customFormat="1" ht="27" customHeight="1">
      <c r="A378" s="245">
        <v>2.1</v>
      </c>
      <c r="B378" s="246" t="s">
        <v>306</v>
      </c>
      <c r="C378" s="246"/>
      <c r="D378" s="247"/>
      <c r="E378" s="248">
        <v>157936.70000000001</v>
      </c>
      <c r="F378" s="249"/>
      <c r="G378" s="250"/>
      <c r="H378" s="248">
        <v>3650</v>
      </c>
      <c r="I378" s="248">
        <v>182.83</v>
      </c>
      <c r="J378" s="251"/>
    </row>
    <row r="379" spans="1:10" s="261" customFormat="1" ht="38.25" customHeight="1">
      <c r="A379" s="254" t="s">
        <v>79</v>
      </c>
      <c r="B379" s="255" t="s">
        <v>308</v>
      </c>
      <c r="C379" s="263" t="s">
        <v>469</v>
      </c>
      <c r="D379" s="262" t="s">
        <v>678</v>
      </c>
      <c r="E379" s="257">
        <v>157936.70000000001</v>
      </c>
      <c r="F379" s="263" t="s">
        <v>679</v>
      </c>
      <c r="G379" s="259" t="s">
        <v>680</v>
      </c>
      <c r="H379" s="260">
        <v>3650</v>
      </c>
      <c r="I379" s="325">
        <v>182.83</v>
      </c>
      <c r="J379" s="79" t="s">
        <v>681</v>
      </c>
    </row>
    <row r="380" spans="1:10" s="252" customFormat="1" ht="27" customHeight="1">
      <c r="A380" s="245">
        <v>2.2000000000000002</v>
      </c>
      <c r="B380" s="246" t="s">
        <v>310</v>
      </c>
      <c r="C380" s="246"/>
      <c r="D380" s="247"/>
      <c r="E380" s="248"/>
      <c r="F380" s="249"/>
      <c r="G380" s="250"/>
      <c r="H380" s="253"/>
      <c r="I380" s="253"/>
      <c r="J380" s="251"/>
    </row>
    <row r="381" spans="1:10" s="261" customFormat="1" ht="18.75" customHeight="1">
      <c r="A381" s="254" t="s">
        <v>311</v>
      </c>
      <c r="B381" s="255"/>
      <c r="C381" s="255"/>
      <c r="D381" s="256"/>
      <c r="E381" s="257"/>
      <c r="F381" s="263"/>
      <c r="G381" s="259"/>
      <c r="H381" s="264"/>
      <c r="I381" s="264"/>
      <c r="J381" s="255"/>
    </row>
    <row r="382" spans="1:10" s="252" customFormat="1" ht="27" customHeight="1">
      <c r="A382" s="245">
        <v>3</v>
      </c>
      <c r="B382" s="246" t="s">
        <v>70</v>
      </c>
      <c r="C382" s="246"/>
      <c r="D382" s="247"/>
      <c r="E382" s="248">
        <v>5372.6</v>
      </c>
      <c r="F382" s="249"/>
      <c r="G382" s="250"/>
      <c r="H382" s="248">
        <v>1041.6099999999999</v>
      </c>
      <c r="I382" s="248">
        <v>1355.4299999999998</v>
      </c>
      <c r="J382" s="251"/>
    </row>
    <row r="383" spans="1:10" s="252" customFormat="1" ht="27" customHeight="1">
      <c r="A383" s="245">
        <v>3.1</v>
      </c>
      <c r="B383" s="246" t="s">
        <v>312</v>
      </c>
      <c r="C383" s="246"/>
      <c r="D383" s="247"/>
      <c r="E383" s="248">
        <v>5372.6</v>
      </c>
      <c r="F383" s="249"/>
      <c r="G383" s="250"/>
      <c r="H383" s="248">
        <v>1041.6099999999999</v>
      </c>
      <c r="I383" s="248">
        <v>1355.4299999999998</v>
      </c>
      <c r="J383" s="251"/>
    </row>
    <row r="384" spans="1:10" s="261" customFormat="1" ht="25.5">
      <c r="A384" s="254" t="s">
        <v>313</v>
      </c>
      <c r="B384" s="255" t="s">
        <v>314</v>
      </c>
      <c r="C384" s="263" t="s">
        <v>682</v>
      </c>
      <c r="D384" s="262" t="s">
        <v>683</v>
      </c>
      <c r="E384" s="257">
        <v>526.51</v>
      </c>
      <c r="F384" s="263" t="s">
        <v>684</v>
      </c>
      <c r="G384" s="263" t="s">
        <v>685</v>
      </c>
      <c r="H384" s="260">
        <v>40.9</v>
      </c>
      <c r="I384" s="260">
        <v>0</v>
      </c>
      <c r="J384" s="255" t="s">
        <v>686</v>
      </c>
    </row>
    <row r="385" spans="1:10" s="261" customFormat="1" ht="25.5">
      <c r="A385" s="254" t="s">
        <v>317</v>
      </c>
      <c r="B385" s="255" t="s">
        <v>318</v>
      </c>
      <c r="C385" s="263" t="s">
        <v>469</v>
      </c>
      <c r="D385" s="262" t="s">
        <v>687</v>
      </c>
      <c r="E385" s="267">
        <v>700.78</v>
      </c>
      <c r="F385" s="259" t="s">
        <v>688</v>
      </c>
      <c r="G385" s="259" t="s">
        <v>688</v>
      </c>
      <c r="H385" s="260">
        <v>243.16</v>
      </c>
      <c r="I385" s="260">
        <v>0</v>
      </c>
      <c r="J385" s="255" t="s">
        <v>689</v>
      </c>
    </row>
    <row r="386" spans="1:10" s="261" customFormat="1" ht="25.5">
      <c r="A386" s="254" t="s">
        <v>320</v>
      </c>
      <c r="B386" s="255" t="s">
        <v>321</v>
      </c>
      <c r="C386" s="263" t="s">
        <v>469</v>
      </c>
      <c r="D386" s="262" t="s">
        <v>690</v>
      </c>
      <c r="E386" s="257">
        <v>773</v>
      </c>
      <c r="F386" s="263" t="s">
        <v>691</v>
      </c>
      <c r="G386" s="259" t="s">
        <v>692</v>
      </c>
      <c r="H386" s="260">
        <v>95.34</v>
      </c>
      <c r="I386" s="325">
        <v>140</v>
      </c>
      <c r="J386" s="79" t="s">
        <v>693</v>
      </c>
    </row>
    <row r="387" spans="1:10" s="261" customFormat="1" ht="25.5">
      <c r="A387" s="254" t="s">
        <v>324</v>
      </c>
      <c r="B387" s="255" t="s">
        <v>325</v>
      </c>
      <c r="C387" s="263" t="s">
        <v>469</v>
      </c>
      <c r="D387" s="262" t="s">
        <v>694</v>
      </c>
      <c r="E387" s="257">
        <v>1885.41</v>
      </c>
      <c r="F387" s="263" t="s">
        <v>695</v>
      </c>
      <c r="G387" s="259" t="s">
        <v>696</v>
      </c>
      <c r="H387" s="260">
        <v>347.21</v>
      </c>
      <c r="I387" s="325">
        <v>149.85</v>
      </c>
      <c r="J387" s="79" t="s">
        <v>697</v>
      </c>
    </row>
    <row r="388" spans="1:10" s="261" customFormat="1" ht="89.25">
      <c r="A388" s="254" t="s">
        <v>328</v>
      </c>
      <c r="B388" s="255" t="s">
        <v>329</v>
      </c>
      <c r="C388" s="263" t="s">
        <v>469</v>
      </c>
      <c r="D388" s="262" t="s">
        <v>698</v>
      </c>
      <c r="E388" s="257">
        <v>1486.9</v>
      </c>
      <c r="F388" s="265"/>
      <c r="G388" s="259"/>
      <c r="H388" s="260">
        <v>315</v>
      </c>
      <c r="I388" s="325">
        <v>1065.58</v>
      </c>
      <c r="J388" s="79" t="s">
        <v>699</v>
      </c>
    </row>
    <row r="389" spans="1:10" s="252" customFormat="1" ht="27" customHeight="1">
      <c r="A389" s="245">
        <v>3.2</v>
      </c>
      <c r="B389" s="246" t="s">
        <v>57</v>
      </c>
      <c r="C389" s="246"/>
      <c r="D389" s="247"/>
      <c r="E389" s="248"/>
      <c r="F389" s="249"/>
      <c r="G389" s="250"/>
      <c r="H389" s="253"/>
      <c r="I389" s="253"/>
      <c r="J389" s="251"/>
    </row>
    <row r="390" spans="1:10" s="261" customFormat="1" ht="18.75" hidden="1" customHeight="1">
      <c r="A390" s="254" t="s">
        <v>85</v>
      </c>
      <c r="B390" s="255"/>
      <c r="C390" s="255"/>
      <c r="D390" s="256"/>
      <c r="E390" s="257"/>
      <c r="F390" s="263"/>
      <c r="G390" s="259"/>
      <c r="H390" s="264"/>
      <c r="I390" s="264"/>
      <c r="J390" s="255"/>
    </row>
    <row r="391" spans="1:10" s="252" customFormat="1" ht="27" customHeight="1">
      <c r="A391" s="245">
        <v>4</v>
      </c>
      <c r="B391" s="246" t="s">
        <v>61</v>
      </c>
      <c r="C391" s="246"/>
      <c r="D391" s="247"/>
      <c r="E391" s="248">
        <v>62125.15062344</v>
      </c>
      <c r="F391" s="249"/>
      <c r="G391" s="250"/>
      <c r="H391" s="248">
        <v>32964.362581135501</v>
      </c>
      <c r="I391" s="248">
        <v>6503.1554218699994</v>
      </c>
      <c r="J391" s="251"/>
    </row>
    <row r="392" spans="1:10" s="252" customFormat="1" ht="27" customHeight="1">
      <c r="A392" s="245">
        <v>4.0999999999999996</v>
      </c>
      <c r="B392" s="246" t="s">
        <v>62</v>
      </c>
      <c r="C392" s="246"/>
      <c r="D392" s="247"/>
      <c r="E392" s="248">
        <v>40944.1</v>
      </c>
      <c r="F392" s="249"/>
      <c r="G392" s="250"/>
      <c r="H392" s="347">
        <v>21899.5</v>
      </c>
      <c r="I392" s="346">
        <v>5323.1654218699996</v>
      </c>
      <c r="J392" s="348"/>
    </row>
    <row r="393" spans="1:10" s="344" customFormat="1" ht="189" customHeight="1">
      <c r="A393" s="344" t="s">
        <v>87</v>
      </c>
      <c r="B393" s="345" t="s">
        <v>471</v>
      </c>
      <c r="C393" s="344" t="s">
        <v>472</v>
      </c>
      <c r="D393" s="344" t="s">
        <v>700</v>
      </c>
      <c r="E393" s="344">
        <v>8926.9500000000007</v>
      </c>
      <c r="F393" s="344" t="s">
        <v>701</v>
      </c>
      <c r="G393" s="344" t="s">
        <v>702</v>
      </c>
      <c r="H393" s="349">
        <v>6514.7500000000009</v>
      </c>
      <c r="I393" s="349">
        <v>1054.6300000000001</v>
      </c>
      <c r="J393" s="350" t="s">
        <v>703</v>
      </c>
    </row>
    <row r="394" spans="1:10" s="261" customFormat="1" ht="25.5">
      <c r="A394" s="254" t="s">
        <v>88</v>
      </c>
      <c r="B394" s="255" t="s">
        <v>374</v>
      </c>
      <c r="C394" s="263" t="s">
        <v>472</v>
      </c>
      <c r="D394" s="262" t="s">
        <v>704</v>
      </c>
      <c r="E394" s="257">
        <v>6142.15</v>
      </c>
      <c r="F394" s="263" t="s">
        <v>453</v>
      </c>
      <c r="G394" s="263" t="s">
        <v>453</v>
      </c>
      <c r="H394" s="260">
        <v>3143.8</v>
      </c>
      <c r="I394" s="325">
        <v>41.155421869999401</v>
      </c>
      <c r="J394" s="79" t="s">
        <v>705</v>
      </c>
    </row>
    <row r="395" spans="1:10" s="261" customFormat="1" ht="69.75" customHeight="1">
      <c r="A395" s="254" t="s">
        <v>404</v>
      </c>
      <c r="B395" s="255" t="s">
        <v>338</v>
      </c>
      <c r="C395" s="263" t="s">
        <v>469</v>
      </c>
      <c r="D395" s="262" t="s">
        <v>706</v>
      </c>
      <c r="E395" s="257">
        <v>25875</v>
      </c>
      <c r="F395" s="263" t="s">
        <v>707</v>
      </c>
      <c r="G395" s="263" t="s">
        <v>707</v>
      </c>
      <c r="H395" s="260">
        <v>12240.95</v>
      </c>
      <c r="I395" s="325">
        <v>4227.38</v>
      </c>
      <c r="J395" s="255" t="s">
        <v>449</v>
      </c>
    </row>
    <row r="396" spans="1:10" s="252" customFormat="1" ht="27" customHeight="1">
      <c r="A396" s="245">
        <v>4.2</v>
      </c>
      <c r="B396" s="246" t="s">
        <v>63</v>
      </c>
      <c r="C396" s="246"/>
      <c r="D396" s="262"/>
      <c r="E396" s="248">
        <v>21181.050623440002</v>
      </c>
      <c r="F396" s="249"/>
      <c r="G396" s="250"/>
      <c r="H396" s="248">
        <v>11064.862581135501</v>
      </c>
      <c r="I396" s="248">
        <v>1179.99</v>
      </c>
      <c r="J396" s="251"/>
    </row>
    <row r="397" spans="1:10" s="261" customFormat="1" ht="38.25">
      <c r="A397" s="254" t="s">
        <v>89</v>
      </c>
      <c r="B397" s="255" t="s">
        <v>342</v>
      </c>
      <c r="C397" s="263" t="s">
        <v>469</v>
      </c>
      <c r="D397" s="262" t="s">
        <v>708</v>
      </c>
      <c r="E397" s="257">
        <v>13800</v>
      </c>
      <c r="F397" s="263" t="s">
        <v>709</v>
      </c>
      <c r="G397" s="263" t="s">
        <v>709</v>
      </c>
      <c r="H397" s="257">
        <v>3736.7690491355011</v>
      </c>
      <c r="I397" s="325">
        <v>323.45999999999998</v>
      </c>
      <c r="J397" s="79" t="s">
        <v>450</v>
      </c>
    </row>
    <row r="398" spans="1:10" s="261" customFormat="1" ht="25.5">
      <c r="A398" s="254" t="s">
        <v>90</v>
      </c>
      <c r="B398" s="255" t="s">
        <v>344</v>
      </c>
      <c r="C398" s="263" t="s">
        <v>469</v>
      </c>
      <c r="D398" s="262" t="s">
        <v>710</v>
      </c>
      <c r="E398" s="257">
        <v>191.62589143999998</v>
      </c>
      <c r="F398" s="263" t="s">
        <v>711</v>
      </c>
      <c r="G398" s="263" t="s">
        <v>711</v>
      </c>
      <c r="H398" s="257">
        <v>138.6688</v>
      </c>
      <c r="I398" s="325">
        <v>26.32</v>
      </c>
      <c r="J398" s="79" t="s">
        <v>451</v>
      </c>
    </row>
    <row r="399" spans="1:10" s="261" customFormat="1" ht="114.75">
      <c r="A399" s="254" t="s">
        <v>375</v>
      </c>
      <c r="B399" s="255" t="s">
        <v>336</v>
      </c>
      <c r="C399" s="263" t="s">
        <v>469</v>
      </c>
      <c r="D399" s="262" t="s">
        <v>712</v>
      </c>
      <c r="E399" s="257">
        <v>7189.4247319999995</v>
      </c>
      <c r="F399" s="263" t="s">
        <v>713</v>
      </c>
      <c r="G399" s="259" t="s">
        <v>452</v>
      </c>
      <c r="H399" s="257">
        <v>7189.4247319999995</v>
      </c>
      <c r="I399" s="325">
        <v>830.21</v>
      </c>
      <c r="J399" s="79" t="s">
        <v>714</v>
      </c>
    </row>
    <row r="400" spans="1:10" s="129" customFormat="1" ht="26.25" customHeight="1">
      <c r="A400" s="167" t="s">
        <v>179</v>
      </c>
      <c r="B400" s="168" t="s">
        <v>180</v>
      </c>
      <c r="C400" s="168"/>
      <c r="D400" s="167" t="s">
        <v>120</v>
      </c>
      <c r="E400" s="170">
        <v>41403.461000000003</v>
      </c>
      <c r="F400" s="168"/>
      <c r="G400" s="168"/>
      <c r="H400" s="239">
        <v>7539.03</v>
      </c>
      <c r="I400" s="239">
        <v>1277.7776558117976</v>
      </c>
      <c r="J400" s="169"/>
    </row>
    <row r="401" spans="1:10" s="76" customFormat="1" ht="24.75" customHeight="1">
      <c r="A401" s="69" t="s">
        <v>104</v>
      </c>
      <c r="B401" s="77" t="s">
        <v>73</v>
      </c>
      <c r="C401" s="77"/>
      <c r="D401" s="105"/>
      <c r="E401" s="209">
        <v>41403.461000000003</v>
      </c>
      <c r="F401" s="133"/>
      <c r="G401" s="133"/>
      <c r="H401" s="209">
        <v>7539.03</v>
      </c>
      <c r="I401" s="209">
        <v>1277.7776558117976</v>
      </c>
      <c r="J401" s="121"/>
    </row>
    <row r="402" spans="1:10" s="76" customFormat="1" ht="24.75" customHeight="1">
      <c r="A402" s="74"/>
      <c r="B402" s="75" t="s">
        <v>53</v>
      </c>
      <c r="C402" s="75"/>
      <c r="D402" s="106"/>
      <c r="E402" s="191">
        <v>14397.31</v>
      </c>
      <c r="F402" s="96"/>
      <c r="G402" s="96"/>
      <c r="H402" s="191">
        <v>3197.7</v>
      </c>
      <c r="I402" s="191">
        <v>1277.7776558117976</v>
      </c>
      <c r="J402" s="122"/>
    </row>
    <row r="403" spans="1:10" s="76" customFormat="1" ht="24.75" customHeight="1">
      <c r="A403" s="74"/>
      <c r="B403" s="75" t="s">
        <v>58</v>
      </c>
      <c r="C403" s="75"/>
      <c r="D403" s="106"/>
      <c r="E403" s="191">
        <v>27006.151000000002</v>
      </c>
      <c r="F403" s="96"/>
      <c r="G403" s="96"/>
      <c r="H403" s="191">
        <v>4341.33</v>
      </c>
      <c r="I403" s="191">
        <v>0</v>
      </c>
      <c r="J403" s="122"/>
    </row>
    <row r="404" spans="1:10" s="76" customFormat="1" ht="24.75" customHeight="1">
      <c r="A404" s="74"/>
      <c r="B404" s="75" t="s">
        <v>70</v>
      </c>
      <c r="C404" s="75"/>
      <c r="D404" s="106"/>
      <c r="E404" s="179"/>
      <c r="F404" s="96"/>
      <c r="G404" s="96"/>
      <c r="H404" s="189"/>
      <c r="I404" s="189"/>
      <c r="J404" s="122"/>
    </row>
    <row r="405" spans="1:10" s="76" customFormat="1" ht="24.75" customHeight="1">
      <c r="A405" s="74"/>
      <c r="B405" s="75" t="s">
        <v>61</v>
      </c>
      <c r="C405" s="75"/>
      <c r="D405" s="106"/>
      <c r="E405" s="179"/>
      <c r="F405" s="96"/>
      <c r="G405" s="96"/>
      <c r="H405" s="189"/>
      <c r="I405" s="189"/>
      <c r="J405" s="122"/>
    </row>
    <row r="406" spans="1:10" s="76" customFormat="1" ht="24.75" customHeight="1">
      <c r="A406" s="74"/>
      <c r="B406" s="115" t="s">
        <v>163</v>
      </c>
      <c r="C406" s="115"/>
      <c r="D406" s="106"/>
      <c r="E406" s="179"/>
      <c r="F406" s="96"/>
      <c r="G406" s="96"/>
      <c r="H406" s="189"/>
      <c r="I406" s="189"/>
      <c r="J406" s="122"/>
    </row>
    <row r="407" spans="1:10" s="76" customFormat="1" ht="24.75" customHeight="1">
      <c r="A407" s="69" t="s">
        <v>104</v>
      </c>
      <c r="B407" s="77" t="s">
        <v>74</v>
      </c>
      <c r="C407" s="77"/>
      <c r="D407" s="105"/>
      <c r="E407" s="180"/>
      <c r="F407" s="70"/>
      <c r="G407" s="70"/>
      <c r="H407" s="190"/>
      <c r="I407" s="190"/>
      <c r="J407" s="121"/>
    </row>
    <row r="408" spans="1:10" s="76" customFormat="1" ht="24.75" customHeight="1">
      <c r="A408" s="74"/>
      <c r="B408" s="75" t="s">
        <v>53</v>
      </c>
      <c r="C408" s="75"/>
      <c r="D408" s="106"/>
      <c r="E408" s="179"/>
      <c r="F408" s="96"/>
      <c r="G408" s="96"/>
      <c r="H408" s="189"/>
      <c r="I408" s="189"/>
      <c r="J408" s="122"/>
    </row>
    <row r="409" spans="1:10" s="76" customFormat="1" ht="24.75" customHeight="1">
      <c r="A409" s="74"/>
      <c r="B409" s="75" t="s">
        <v>58</v>
      </c>
      <c r="C409" s="75"/>
      <c r="D409" s="106"/>
      <c r="E409" s="179"/>
      <c r="F409" s="96"/>
      <c r="G409" s="96"/>
      <c r="H409" s="189"/>
      <c r="I409" s="189"/>
      <c r="J409" s="122"/>
    </row>
    <row r="410" spans="1:10" s="76" customFormat="1" ht="24.75" customHeight="1">
      <c r="A410" s="74"/>
      <c r="B410" s="75" t="s">
        <v>70</v>
      </c>
      <c r="C410" s="75"/>
      <c r="D410" s="106"/>
      <c r="E410" s="179"/>
      <c r="F410" s="96"/>
      <c r="G410" s="96"/>
      <c r="H410" s="189"/>
      <c r="I410" s="189"/>
      <c r="J410" s="122"/>
    </row>
    <row r="411" spans="1:10" s="76" customFormat="1" ht="24.75" customHeight="1">
      <c r="A411" s="74"/>
      <c r="B411" s="75" t="s">
        <v>61</v>
      </c>
      <c r="C411" s="75"/>
      <c r="D411" s="106"/>
      <c r="E411" s="179"/>
      <c r="F411" s="96"/>
      <c r="G411" s="96"/>
      <c r="H411" s="189"/>
      <c r="I411" s="189"/>
      <c r="J411" s="122"/>
    </row>
    <row r="412" spans="1:10" s="76" customFormat="1" ht="24.75" customHeight="1">
      <c r="A412" s="74"/>
      <c r="B412" s="115" t="s">
        <v>163</v>
      </c>
      <c r="C412" s="115"/>
      <c r="D412" s="106"/>
      <c r="E412" s="179"/>
      <c r="F412" s="96"/>
      <c r="G412" s="96"/>
      <c r="H412" s="189"/>
      <c r="I412" s="189"/>
      <c r="J412" s="122"/>
    </row>
    <row r="413" spans="1:10" s="76" customFormat="1" ht="24.75" customHeight="1">
      <c r="A413" s="69" t="s">
        <v>104</v>
      </c>
      <c r="B413" s="77" t="s">
        <v>75</v>
      </c>
      <c r="C413" s="77"/>
      <c r="D413" s="105"/>
      <c r="E413" s="180"/>
      <c r="F413" s="70"/>
      <c r="G413" s="70"/>
      <c r="H413" s="190"/>
      <c r="I413" s="190"/>
      <c r="J413" s="121"/>
    </row>
    <row r="414" spans="1:10" s="76" customFormat="1" ht="24.75" customHeight="1">
      <c r="A414" s="74"/>
      <c r="B414" s="75"/>
      <c r="C414" s="75"/>
      <c r="D414" s="106"/>
      <c r="E414" s="179"/>
      <c r="F414" s="96"/>
      <c r="G414" s="96"/>
      <c r="H414" s="189"/>
      <c r="I414" s="189"/>
      <c r="J414" s="122"/>
    </row>
    <row r="415" spans="1:10" s="57" customFormat="1" ht="27" customHeight="1">
      <c r="A415" s="69" t="s">
        <v>33</v>
      </c>
      <c r="B415" s="77" t="s">
        <v>7</v>
      </c>
      <c r="C415" s="77"/>
      <c r="D415" s="105"/>
      <c r="E415" s="352">
        <v>41403.461000000003</v>
      </c>
      <c r="F415" s="126"/>
      <c r="G415" s="72"/>
      <c r="H415" s="195">
        <v>7539.03</v>
      </c>
      <c r="I415" s="195">
        <v>1277.7776558117976</v>
      </c>
      <c r="J415" s="77"/>
    </row>
    <row r="416" spans="1:10" s="17" customFormat="1" ht="27" customHeight="1">
      <c r="A416" s="66">
        <v>1</v>
      </c>
      <c r="B416" s="114" t="s">
        <v>53</v>
      </c>
      <c r="C416" s="114"/>
      <c r="D416" s="107"/>
      <c r="E416" s="67">
        <v>14397.31</v>
      </c>
      <c r="F416" s="127"/>
      <c r="G416" s="68"/>
      <c r="H416" s="67">
        <v>3197.7</v>
      </c>
      <c r="I416" s="67">
        <v>1277.7776558117976</v>
      </c>
      <c r="J416" s="123"/>
    </row>
    <row r="417" spans="1:10" s="17" customFormat="1" ht="27" customHeight="1">
      <c r="A417" s="24">
        <v>1.1000000000000001</v>
      </c>
      <c r="B417" s="115" t="s">
        <v>54</v>
      </c>
      <c r="C417" s="115"/>
      <c r="D417" s="108"/>
      <c r="E417" s="181">
        <v>10347.709999999999</v>
      </c>
      <c r="F417" s="99"/>
      <c r="G417" s="100"/>
      <c r="H417" s="181">
        <v>3197.7</v>
      </c>
      <c r="I417" s="181">
        <v>827.77765581179756</v>
      </c>
      <c r="J417" s="124"/>
    </row>
    <row r="418" spans="1:10" s="80" customFormat="1" ht="44.25" customHeight="1">
      <c r="A418" s="78" t="s">
        <v>51</v>
      </c>
      <c r="B418" s="79" t="s">
        <v>473</v>
      </c>
      <c r="C418" s="203" t="s">
        <v>474</v>
      </c>
      <c r="D418" s="196" t="s">
        <v>715</v>
      </c>
      <c r="E418" s="182">
        <v>10129.66</v>
      </c>
      <c r="F418" s="14" t="s">
        <v>115</v>
      </c>
      <c r="G418" s="101" t="s">
        <v>115</v>
      </c>
      <c r="H418" s="171">
        <v>3100</v>
      </c>
      <c r="I418" s="171">
        <v>802.07898605999992</v>
      </c>
      <c r="J418" s="79" t="s">
        <v>716</v>
      </c>
    </row>
    <row r="419" spans="1:10" s="80" customFormat="1" ht="161.25" customHeight="1">
      <c r="A419" s="78" t="s">
        <v>52</v>
      </c>
      <c r="B419" s="79" t="s">
        <v>475</v>
      </c>
      <c r="C419" s="203" t="s">
        <v>476</v>
      </c>
      <c r="D419" s="196" t="s">
        <v>717</v>
      </c>
      <c r="E419" s="182">
        <v>218.05</v>
      </c>
      <c r="F419" s="14" t="s">
        <v>116</v>
      </c>
      <c r="G419" s="101" t="s">
        <v>116</v>
      </c>
      <c r="H419" s="194">
        <v>97.7</v>
      </c>
      <c r="I419" s="171">
        <v>25.698669751797652</v>
      </c>
      <c r="J419" s="79" t="s">
        <v>718</v>
      </c>
    </row>
    <row r="420" spans="1:10" s="17" customFormat="1" ht="27" customHeight="1">
      <c r="A420" s="24">
        <v>1.2</v>
      </c>
      <c r="B420" s="115" t="s">
        <v>55</v>
      </c>
      <c r="C420" s="115"/>
      <c r="D420" s="108"/>
      <c r="E420" s="181"/>
      <c r="F420" s="99"/>
      <c r="G420" s="100"/>
      <c r="H420" s="181"/>
      <c r="I420" s="181"/>
      <c r="J420" s="124"/>
    </row>
    <row r="421" spans="1:10" s="80" customFormat="1" ht="18.75" customHeight="1">
      <c r="A421" s="78" t="s">
        <v>143</v>
      </c>
      <c r="B421" s="79" t="s">
        <v>730</v>
      </c>
      <c r="C421" s="79" t="s">
        <v>731</v>
      </c>
      <c r="D421" s="109" t="s">
        <v>120</v>
      </c>
      <c r="E421" s="182">
        <v>4049.6</v>
      </c>
      <c r="F421" s="14" t="s">
        <v>732</v>
      </c>
      <c r="G421" s="101"/>
      <c r="H421" s="171"/>
      <c r="I421" s="171">
        <v>450</v>
      </c>
      <c r="J421" s="79"/>
    </row>
    <row r="422" spans="1:10" s="80" customFormat="1" ht="18.75" customHeight="1">
      <c r="A422" s="78" t="s">
        <v>77</v>
      </c>
      <c r="B422" s="79" t="s">
        <v>49</v>
      </c>
      <c r="C422" s="79"/>
      <c r="D422" s="109" t="s">
        <v>120</v>
      </c>
      <c r="E422" s="182"/>
      <c r="F422" s="14"/>
      <c r="G422" s="101"/>
      <c r="H422" s="171"/>
      <c r="I422" s="171"/>
      <c r="J422" s="79"/>
    </row>
    <row r="423" spans="1:10" s="80" customFormat="1" ht="18.75" customHeight="1">
      <c r="A423" s="78"/>
      <c r="B423" s="79" t="s">
        <v>78</v>
      </c>
      <c r="C423" s="79"/>
      <c r="D423" s="109" t="s">
        <v>120</v>
      </c>
      <c r="E423" s="182"/>
      <c r="F423" s="14"/>
      <c r="G423" s="101"/>
      <c r="H423" s="171"/>
      <c r="I423" s="171"/>
      <c r="J423" s="79"/>
    </row>
    <row r="424" spans="1:10" s="17" customFormat="1" ht="27" customHeight="1">
      <c r="A424" s="66">
        <v>2</v>
      </c>
      <c r="B424" s="114" t="s">
        <v>58</v>
      </c>
      <c r="C424" s="114"/>
      <c r="D424" s="107"/>
      <c r="E424" s="67">
        <v>27006.151000000002</v>
      </c>
      <c r="F424" s="127"/>
      <c r="G424" s="68"/>
      <c r="H424" s="67">
        <v>4341.33</v>
      </c>
      <c r="I424" s="67">
        <v>0</v>
      </c>
      <c r="J424" s="123"/>
    </row>
    <row r="425" spans="1:10" s="17" customFormat="1" ht="27" customHeight="1">
      <c r="A425" s="24">
        <v>2.1</v>
      </c>
      <c r="B425" s="115" t="s">
        <v>59</v>
      </c>
      <c r="C425" s="115"/>
      <c r="D425" s="108"/>
      <c r="E425" s="181"/>
      <c r="F425" s="99"/>
      <c r="G425" s="100"/>
      <c r="H425" s="181"/>
      <c r="I425" s="181"/>
      <c r="J425" s="124"/>
    </row>
    <row r="426" spans="1:10" s="80" customFormat="1" ht="18.75" hidden="1" customHeight="1">
      <c r="A426" s="78" t="s">
        <v>79</v>
      </c>
      <c r="B426" s="79" t="s">
        <v>49</v>
      </c>
      <c r="C426" s="79"/>
      <c r="D426" s="109" t="s">
        <v>120</v>
      </c>
      <c r="E426" s="182"/>
      <c r="F426" s="14"/>
      <c r="G426" s="101"/>
      <c r="H426" s="171"/>
      <c r="I426" s="171"/>
      <c r="J426" s="79"/>
    </row>
    <row r="427" spans="1:10" s="80" customFormat="1" ht="18.75" hidden="1" customHeight="1">
      <c r="A427" s="78" t="s">
        <v>80</v>
      </c>
      <c r="B427" s="79" t="s">
        <v>49</v>
      </c>
      <c r="C427" s="79"/>
      <c r="D427" s="109" t="s">
        <v>120</v>
      </c>
      <c r="E427" s="182"/>
      <c r="F427" s="14"/>
      <c r="G427" s="101"/>
      <c r="H427" s="171"/>
      <c r="I427" s="171"/>
      <c r="J427" s="79"/>
    </row>
    <row r="428" spans="1:10" s="80" customFormat="1" ht="18.75" hidden="1" customHeight="1">
      <c r="A428" s="78"/>
      <c r="B428" s="79" t="s">
        <v>78</v>
      </c>
      <c r="C428" s="79"/>
      <c r="D428" s="109" t="s">
        <v>120</v>
      </c>
      <c r="E428" s="182"/>
      <c r="F428" s="14"/>
      <c r="G428" s="101"/>
      <c r="H428" s="171"/>
      <c r="I428" s="171"/>
      <c r="J428" s="79"/>
    </row>
    <row r="429" spans="1:10" s="17" customFormat="1" ht="27" customHeight="1">
      <c r="A429" s="24">
        <v>2.2000000000000002</v>
      </c>
      <c r="B429" s="115" t="s">
        <v>60</v>
      </c>
      <c r="C429" s="115"/>
      <c r="D429" s="108"/>
      <c r="E429" s="181">
        <v>27006.151000000002</v>
      </c>
      <c r="F429" s="99"/>
      <c r="G429" s="100"/>
      <c r="H429" s="181">
        <v>4341.33</v>
      </c>
      <c r="I429" s="181">
        <v>0</v>
      </c>
      <c r="J429" s="124"/>
    </row>
    <row r="430" spans="1:10" s="80" customFormat="1" ht="78.75" customHeight="1">
      <c r="A430" s="78" t="s">
        <v>81</v>
      </c>
      <c r="B430" s="79" t="s">
        <v>117</v>
      </c>
      <c r="C430" s="203" t="s">
        <v>719</v>
      </c>
      <c r="D430" s="196" t="s">
        <v>720</v>
      </c>
      <c r="E430" s="182">
        <v>27006.151000000002</v>
      </c>
      <c r="F430" s="14" t="s">
        <v>118</v>
      </c>
      <c r="G430" s="101" t="s">
        <v>119</v>
      </c>
      <c r="H430" s="223">
        <v>4341.33</v>
      </c>
      <c r="I430" s="223">
        <v>0</v>
      </c>
      <c r="J430" s="79" t="s">
        <v>721</v>
      </c>
    </row>
    <row r="431" spans="1:10" s="17" customFormat="1" ht="27" customHeight="1">
      <c r="A431" s="66">
        <v>3</v>
      </c>
      <c r="B431" s="114" t="s">
        <v>70</v>
      </c>
      <c r="C431" s="114"/>
      <c r="D431" s="107"/>
      <c r="E431" s="67">
        <v>0</v>
      </c>
      <c r="F431" s="127"/>
      <c r="G431" s="68"/>
      <c r="H431" s="67">
        <v>0</v>
      </c>
      <c r="I431" s="67"/>
      <c r="J431" s="123"/>
    </row>
    <row r="432" spans="1:10" s="17" customFormat="1" ht="27" customHeight="1">
      <c r="A432" s="24">
        <v>3.1</v>
      </c>
      <c r="B432" s="115" t="s">
        <v>56</v>
      </c>
      <c r="C432" s="115"/>
      <c r="D432" s="108"/>
      <c r="E432" s="181"/>
      <c r="F432" s="99"/>
      <c r="G432" s="100"/>
      <c r="H432" s="181"/>
      <c r="I432" s="181"/>
      <c r="J432" s="124"/>
    </row>
    <row r="433" spans="1:10" s="80" customFormat="1" ht="18.75" customHeight="1">
      <c r="A433" s="78" t="s">
        <v>83</v>
      </c>
      <c r="B433" s="79" t="s">
        <v>49</v>
      </c>
      <c r="C433" s="79"/>
      <c r="D433" s="109" t="s">
        <v>120</v>
      </c>
      <c r="E433" s="182"/>
      <c r="F433" s="14"/>
      <c r="G433" s="101"/>
      <c r="H433" s="171"/>
      <c r="I433" s="171"/>
      <c r="J433" s="79"/>
    </row>
    <row r="434" spans="1:10" s="80" customFormat="1" ht="18.75" customHeight="1">
      <c r="A434" s="78" t="s">
        <v>84</v>
      </c>
      <c r="B434" s="79" t="s">
        <v>49</v>
      </c>
      <c r="C434" s="79"/>
      <c r="D434" s="109" t="s">
        <v>120</v>
      </c>
      <c r="E434" s="182"/>
      <c r="F434" s="14"/>
      <c r="G434" s="101"/>
      <c r="H434" s="171"/>
      <c r="I434" s="171"/>
      <c r="J434" s="79"/>
    </row>
    <row r="435" spans="1:10" s="80" customFormat="1" ht="18.75" customHeight="1">
      <c r="A435" s="78"/>
      <c r="B435" s="79" t="s">
        <v>78</v>
      </c>
      <c r="C435" s="79"/>
      <c r="D435" s="109" t="s">
        <v>120</v>
      </c>
      <c r="E435" s="182"/>
      <c r="F435" s="14"/>
      <c r="G435" s="101"/>
      <c r="H435" s="171"/>
      <c r="I435" s="171"/>
      <c r="J435" s="79"/>
    </row>
    <row r="436" spans="1:10" s="17" customFormat="1" ht="27" customHeight="1">
      <c r="A436" s="24">
        <v>3.2</v>
      </c>
      <c r="B436" s="115" t="s">
        <v>57</v>
      </c>
      <c r="C436" s="115"/>
      <c r="D436" s="108"/>
      <c r="E436" s="181"/>
      <c r="F436" s="99"/>
      <c r="G436" s="100"/>
      <c r="H436" s="181"/>
      <c r="I436" s="181"/>
      <c r="J436" s="124"/>
    </row>
    <row r="437" spans="1:10" s="80" customFormat="1" ht="18.75" customHeight="1">
      <c r="A437" s="78" t="s">
        <v>85</v>
      </c>
      <c r="B437" s="79" t="s">
        <v>49</v>
      </c>
      <c r="C437" s="79"/>
      <c r="D437" s="109" t="s">
        <v>120</v>
      </c>
      <c r="E437" s="182"/>
      <c r="F437" s="14"/>
      <c r="G437" s="101"/>
      <c r="H437" s="171"/>
      <c r="I437" s="171"/>
      <c r="J437" s="79"/>
    </row>
    <row r="438" spans="1:10" s="80" customFormat="1" ht="18.75" customHeight="1">
      <c r="A438" s="78" t="s">
        <v>86</v>
      </c>
      <c r="B438" s="79" t="s">
        <v>49</v>
      </c>
      <c r="C438" s="79"/>
      <c r="D438" s="109" t="s">
        <v>120</v>
      </c>
      <c r="E438" s="182"/>
      <c r="F438" s="14"/>
      <c r="G438" s="101"/>
      <c r="H438" s="171"/>
      <c r="I438" s="171"/>
      <c r="J438" s="79"/>
    </row>
    <row r="439" spans="1:10" s="80" customFormat="1" ht="18.75" customHeight="1">
      <c r="A439" s="78"/>
      <c r="B439" s="79" t="s">
        <v>78</v>
      </c>
      <c r="C439" s="79"/>
      <c r="D439" s="109" t="s">
        <v>120</v>
      </c>
      <c r="E439" s="182"/>
      <c r="F439" s="14"/>
      <c r="G439" s="101"/>
      <c r="H439" s="171"/>
      <c r="I439" s="171"/>
      <c r="J439" s="79"/>
    </row>
    <row r="440" spans="1:10" s="17" customFormat="1" ht="27" customHeight="1">
      <c r="A440" s="66">
        <v>4</v>
      </c>
      <c r="B440" s="114" t="s">
        <v>61</v>
      </c>
      <c r="C440" s="114"/>
      <c r="D440" s="107"/>
      <c r="E440" s="67">
        <v>0</v>
      </c>
      <c r="F440" s="127"/>
      <c r="G440" s="68"/>
      <c r="H440" s="67">
        <v>0</v>
      </c>
      <c r="I440" s="67"/>
      <c r="J440" s="123"/>
    </row>
    <row r="441" spans="1:10" s="17" customFormat="1" ht="27" hidden="1" customHeight="1">
      <c r="A441" s="24">
        <v>4.0999999999999996</v>
      </c>
      <c r="B441" s="115" t="s">
        <v>62</v>
      </c>
      <c r="C441" s="115"/>
      <c r="D441" s="108"/>
      <c r="E441" s="181"/>
      <c r="F441" s="99"/>
      <c r="G441" s="100"/>
      <c r="H441" s="181"/>
      <c r="I441" s="181"/>
      <c r="J441" s="124"/>
    </row>
    <row r="442" spans="1:10" s="80" customFormat="1" ht="18.75" hidden="1" customHeight="1">
      <c r="A442" s="78" t="s">
        <v>87</v>
      </c>
      <c r="B442" s="79" t="s">
        <v>49</v>
      </c>
      <c r="C442" s="79"/>
      <c r="D442" s="109" t="s">
        <v>120</v>
      </c>
      <c r="E442" s="182"/>
      <c r="F442" s="14"/>
      <c r="G442" s="101"/>
      <c r="H442" s="171"/>
      <c r="I442" s="171"/>
      <c r="J442" s="79"/>
    </row>
    <row r="443" spans="1:10" s="80" customFormat="1" ht="18.75" hidden="1" customHeight="1">
      <c r="A443" s="78" t="s">
        <v>88</v>
      </c>
      <c r="B443" s="79" t="s">
        <v>49</v>
      </c>
      <c r="C443" s="79"/>
      <c r="D443" s="109" t="s">
        <v>120</v>
      </c>
      <c r="E443" s="182"/>
      <c r="F443" s="14"/>
      <c r="G443" s="101"/>
      <c r="H443" s="171"/>
      <c r="I443" s="171"/>
      <c r="J443" s="79"/>
    </row>
    <row r="444" spans="1:10" s="80" customFormat="1" ht="18.75" hidden="1" customHeight="1">
      <c r="A444" s="78"/>
      <c r="B444" s="79" t="s">
        <v>78</v>
      </c>
      <c r="C444" s="79"/>
      <c r="D444" s="109" t="s">
        <v>120</v>
      </c>
      <c r="E444" s="182"/>
      <c r="F444" s="14"/>
      <c r="G444" s="101"/>
      <c r="H444" s="171"/>
      <c r="I444" s="171"/>
      <c r="J444" s="79"/>
    </row>
    <row r="445" spans="1:10" s="17" customFormat="1" ht="27" hidden="1" customHeight="1">
      <c r="A445" s="24">
        <v>4.2</v>
      </c>
      <c r="B445" s="115" t="s">
        <v>63</v>
      </c>
      <c r="C445" s="115"/>
      <c r="D445" s="108"/>
      <c r="E445" s="181"/>
      <c r="F445" s="99"/>
      <c r="G445" s="100"/>
      <c r="H445" s="181"/>
      <c r="I445" s="181"/>
      <c r="J445" s="124"/>
    </row>
    <row r="446" spans="1:10" s="80" customFormat="1" ht="18.75" hidden="1" customHeight="1">
      <c r="A446" s="78" t="s">
        <v>89</v>
      </c>
      <c r="B446" s="79" t="s">
        <v>49</v>
      </c>
      <c r="C446" s="79"/>
      <c r="D446" s="109" t="s">
        <v>120</v>
      </c>
      <c r="E446" s="182"/>
      <c r="F446" s="14"/>
      <c r="G446" s="101"/>
      <c r="H446" s="171"/>
      <c r="I446" s="171"/>
      <c r="J446" s="79"/>
    </row>
    <row r="447" spans="1:10" s="80" customFormat="1" ht="18.75" hidden="1" customHeight="1">
      <c r="A447" s="78" t="s">
        <v>90</v>
      </c>
      <c r="B447" s="79" t="s">
        <v>49</v>
      </c>
      <c r="C447" s="79"/>
      <c r="D447" s="109" t="s">
        <v>120</v>
      </c>
      <c r="E447" s="182"/>
      <c r="F447" s="14"/>
      <c r="G447" s="101"/>
      <c r="H447" s="171"/>
      <c r="I447" s="171"/>
      <c r="J447" s="79"/>
    </row>
    <row r="448" spans="1:10" s="80" customFormat="1" ht="18.75" hidden="1" customHeight="1">
      <c r="A448" s="78"/>
      <c r="B448" s="79" t="s">
        <v>78</v>
      </c>
      <c r="C448" s="79"/>
      <c r="D448" s="109" t="s">
        <v>120</v>
      </c>
      <c r="E448" s="182"/>
      <c r="F448" s="14"/>
      <c r="G448" s="101"/>
      <c r="H448" s="171"/>
      <c r="I448" s="171"/>
      <c r="J448" s="79"/>
    </row>
    <row r="449" spans="1:10" s="17" customFormat="1" ht="27" customHeight="1">
      <c r="A449" s="66">
        <v>5</v>
      </c>
      <c r="B449" s="114" t="s">
        <v>64</v>
      </c>
      <c r="C449" s="114"/>
      <c r="D449" s="107"/>
      <c r="E449" s="67">
        <v>0</v>
      </c>
      <c r="F449" s="127"/>
      <c r="G449" s="68"/>
      <c r="H449" s="67">
        <v>0</v>
      </c>
      <c r="I449" s="67"/>
      <c r="J449" s="123"/>
    </row>
    <row r="450" spans="1:10" s="17" customFormat="1" ht="27" hidden="1" customHeight="1">
      <c r="A450" s="24">
        <v>5.0999999999999996</v>
      </c>
      <c r="B450" s="115" t="s">
        <v>65</v>
      </c>
      <c r="C450" s="115"/>
      <c r="D450" s="108"/>
      <c r="E450" s="181"/>
      <c r="F450" s="99"/>
      <c r="G450" s="100"/>
      <c r="H450" s="181"/>
      <c r="I450" s="181"/>
      <c r="J450" s="124"/>
    </row>
    <row r="451" spans="1:10" s="80" customFormat="1" ht="18.75" hidden="1" customHeight="1">
      <c r="A451" s="78" t="s">
        <v>91</v>
      </c>
      <c r="B451" s="79" t="s">
        <v>49</v>
      </c>
      <c r="C451" s="79"/>
      <c r="D451" s="109" t="s">
        <v>120</v>
      </c>
      <c r="E451" s="182"/>
      <c r="F451" s="14"/>
      <c r="G451" s="101"/>
      <c r="H451" s="171"/>
      <c r="I451" s="171"/>
      <c r="J451" s="79"/>
    </row>
    <row r="452" spans="1:10" s="80" customFormat="1" ht="18.75" hidden="1" customHeight="1">
      <c r="A452" s="78" t="s">
        <v>92</v>
      </c>
      <c r="B452" s="79" t="s">
        <v>49</v>
      </c>
      <c r="C452" s="79"/>
      <c r="D452" s="109" t="s">
        <v>120</v>
      </c>
      <c r="E452" s="182"/>
      <c r="F452" s="14"/>
      <c r="G452" s="101"/>
      <c r="H452" s="171"/>
      <c r="I452" s="171"/>
      <c r="J452" s="79"/>
    </row>
    <row r="453" spans="1:10" s="80" customFormat="1" ht="18.75" hidden="1" customHeight="1">
      <c r="A453" s="78"/>
      <c r="B453" s="79" t="s">
        <v>78</v>
      </c>
      <c r="C453" s="79"/>
      <c r="D453" s="109" t="s">
        <v>120</v>
      </c>
      <c r="E453" s="182"/>
      <c r="F453" s="14"/>
      <c r="G453" s="101"/>
      <c r="H453" s="171"/>
      <c r="I453" s="171"/>
      <c r="J453" s="79"/>
    </row>
    <row r="454" spans="1:10" s="17" customFormat="1" ht="27" hidden="1" customHeight="1">
      <c r="A454" s="24">
        <v>5.2</v>
      </c>
      <c r="B454" s="115" t="s">
        <v>66</v>
      </c>
      <c r="C454" s="115"/>
      <c r="D454" s="108"/>
      <c r="E454" s="181"/>
      <c r="F454" s="99"/>
      <c r="G454" s="100"/>
      <c r="H454" s="181"/>
      <c r="I454" s="181"/>
      <c r="J454" s="124"/>
    </row>
    <row r="455" spans="1:10" s="80" customFormat="1" ht="18.75" hidden="1" customHeight="1">
      <c r="A455" s="78" t="s">
        <v>93</v>
      </c>
      <c r="B455" s="79" t="s">
        <v>49</v>
      </c>
      <c r="C455" s="79"/>
      <c r="D455" s="109" t="s">
        <v>120</v>
      </c>
      <c r="E455" s="182"/>
      <c r="F455" s="14"/>
      <c r="G455" s="101"/>
      <c r="H455" s="171"/>
      <c r="I455" s="171"/>
      <c r="J455" s="79"/>
    </row>
    <row r="456" spans="1:10" s="80" customFormat="1" ht="18.75" hidden="1" customHeight="1">
      <c r="A456" s="78" t="s">
        <v>94</v>
      </c>
      <c r="B456" s="79" t="s">
        <v>49</v>
      </c>
      <c r="C456" s="79"/>
      <c r="D456" s="109" t="s">
        <v>120</v>
      </c>
      <c r="E456" s="182"/>
      <c r="F456" s="14"/>
      <c r="G456" s="101"/>
      <c r="H456" s="171"/>
      <c r="I456" s="171"/>
      <c r="J456" s="79"/>
    </row>
    <row r="457" spans="1:10" s="80" customFormat="1" ht="18.75" hidden="1" customHeight="1">
      <c r="A457" s="78"/>
      <c r="B457" s="79" t="s">
        <v>78</v>
      </c>
      <c r="C457" s="79"/>
      <c r="D457" s="109" t="s">
        <v>120</v>
      </c>
      <c r="E457" s="182"/>
      <c r="F457" s="14"/>
      <c r="G457" s="101"/>
      <c r="H457" s="171"/>
      <c r="I457" s="171"/>
      <c r="J457" s="79"/>
    </row>
    <row r="458" spans="1:10" s="57" customFormat="1" ht="27" customHeight="1">
      <c r="A458" s="69" t="s">
        <v>34</v>
      </c>
      <c r="B458" s="77" t="s">
        <v>29</v>
      </c>
      <c r="C458" s="77"/>
      <c r="D458" s="105"/>
      <c r="E458" s="71">
        <v>0</v>
      </c>
      <c r="F458" s="126"/>
      <c r="G458" s="72"/>
      <c r="H458" s="71">
        <v>0</v>
      </c>
      <c r="I458" s="71"/>
      <c r="J458" s="77"/>
    </row>
    <row r="459" spans="1:10" s="17" customFormat="1" ht="27" customHeight="1">
      <c r="A459" s="66">
        <v>1</v>
      </c>
      <c r="B459" s="114" t="s">
        <v>53</v>
      </c>
      <c r="C459" s="114"/>
      <c r="D459" s="107"/>
      <c r="E459" s="67">
        <v>0</v>
      </c>
      <c r="F459" s="127"/>
      <c r="G459" s="68"/>
      <c r="H459" s="67">
        <v>0</v>
      </c>
      <c r="I459" s="67"/>
      <c r="J459" s="123"/>
    </row>
    <row r="460" spans="1:10" s="17" customFormat="1" ht="27" hidden="1" customHeight="1">
      <c r="A460" s="24">
        <v>1.1000000000000001</v>
      </c>
      <c r="B460" s="115" t="s">
        <v>54</v>
      </c>
      <c r="C460" s="115"/>
      <c r="D460" s="108"/>
      <c r="E460" s="181"/>
      <c r="F460" s="99"/>
      <c r="G460" s="100"/>
      <c r="H460" s="181"/>
      <c r="I460" s="181"/>
      <c r="J460" s="124"/>
    </row>
    <row r="461" spans="1:10" s="80" customFormat="1" ht="18.75" hidden="1" customHeight="1">
      <c r="A461" s="78" t="s">
        <v>95</v>
      </c>
      <c r="B461" s="79" t="s">
        <v>49</v>
      </c>
      <c r="C461" s="79"/>
      <c r="D461" s="109" t="s">
        <v>120</v>
      </c>
      <c r="E461" s="182"/>
      <c r="F461" s="14"/>
      <c r="G461" s="101"/>
      <c r="H461" s="171"/>
      <c r="I461" s="171"/>
      <c r="J461" s="79"/>
    </row>
    <row r="462" spans="1:10" s="80" customFormat="1" ht="18.75" hidden="1" customHeight="1">
      <c r="A462" s="78" t="s">
        <v>96</v>
      </c>
      <c r="B462" s="79" t="s">
        <v>49</v>
      </c>
      <c r="C462" s="79"/>
      <c r="D462" s="109" t="s">
        <v>120</v>
      </c>
      <c r="E462" s="182"/>
      <c r="F462" s="14"/>
      <c r="G462" s="101"/>
      <c r="H462" s="171"/>
      <c r="I462" s="171"/>
      <c r="J462" s="79"/>
    </row>
    <row r="463" spans="1:10" s="80" customFormat="1" ht="18.75" hidden="1" customHeight="1">
      <c r="A463" s="78"/>
      <c r="B463" s="79" t="s">
        <v>78</v>
      </c>
      <c r="C463" s="79"/>
      <c r="D463" s="109" t="s">
        <v>120</v>
      </c>
      <c r="E463" s="182"/>
      <c r="F463" s="14"/>
      <c r="G463" s="101"/>
      <c r="H463" s="171"/>
      <c r="I463" s="171"/>
      <c r="J463" s="79"/>
    </row>
    <row r="464" spans="1:10" s="17" customFormat="1" ht="27" hidden="1" customHeight="1">
      <c r="A464" s="24">
        <v>1.2</v>
      </c>
      <c r="B464" s="115" t="s">
        <v>55</v>
      </c>
      <c r="C464" s="115"/>
      <c r="D464" s="108"/>
      <c r="E464" s="181"/>
      <c r="F464" s="99"/>
      <c r="G464" s="100"/>
      <c r="H464" s="181"/>
      <c r="I464" s="181"/>
      <c r="J464" s="124"/>
    </row>
    <row r="465" spans="1:10" s="80" customFormat="1" ht="18.75" hidden="1" customHeight="1">
      <c r="A465" s="78" t="s">
        <v>76</v>
      </c>
      <c r="B465" s="79" t="s">
        <v>49</v>
      </c>
      <c r="C465" s="79"/>
      <c r="D465" s="109" t="s">
        <v>120</v>
      </c>
      <c r="E465" s="182"/>
      <c r="F465" s="14"/>
      <c r="G465" s="101"/>
      <c r="H465" s="171"/>
      <c r="I465" s="171"/>
      <c r="J465" s="79"/>
    </row>
    <row r="466" spans="1:10" s="80" customFormat="1" ht="18.75" hidden="1" customHeight="1">
      <c r="A466" s="78" t="s">
        <v>77</v>
      </c>
      <c r="B466" s="79" t="s">
        <v>49</v>
      </c>
      <c r="C466" s="79"/>
      <c r="D466" s="109" t="s">
        <v>120</v>
      </c>
      <c r="E466" s="182"/>
      <c r="F466" s="14"/>
      <c r="G466" s="101"/>
      <c r="H466" s="171"/>
      <c r="I466" s="171"/>
      <c r="J466" s="79"/>
    </row>
    <row r="467" spans="1:10" s="80" customFormat="1" ht="18.75" hidden="1" customHeight="1">
      <c r="A467" s="78"/>
      <c r="B467" s="79" t="s">
        <v>78</v>
      </c>
      <c r="C467" s="79"/>
      <c r="D467" s="109" t="s">
        <v>120</v>
      </c>
      <c r="E467" s="182"/>
      <c r="F467" s="14"/>
      <c r="G467" s="101"/>
      <c r="H467" s="171"/>
      <c r="I467" s="171"/>
      <c r="J467" s="79"/>
    </row>
    <row r="468" spans="1:10" s="17" customFormat="1" ht="27" customHeight="1">
      <c r="A468" s="66">
        <v>2</v>
      </c>
      <c r="B468" s="114" t="s">
        <v>70</v>
      </c>
      <c r="C468" s="114"/>
      <c r="D468" s="107"/>
      <c r="E468" s="67">
        <v>0</v>
      </c>
      <c r="F468" s="127"/>
      <c r="G468" s="68"/>
      <c r="H468" s="67">
        <v>0</v>
      </c>
      <c r="I468" s="67"/>
      <c r="J468" s="123"/>
    </row>
    <row r="469" spans="1:10" s="17" customFormat="1" ht="27" hidden="1" customHeight="1">
      <c r="A469" s="24">
        <v>2.1</v>
      </c>
      <c r="B469" s="115" t="s">
        <v>56</v>
      </c>
      <c r="C469" s="115"/>
      <c r="D469" s="108"/>
      <c r="E469" s="181"/>
      <c r="F469" s="99"/>
      <c r="G469" s="100"/>
      <c r="H469" s="181"/>
      <c r="I469" s="181"/>
      <c r="J469" s="124"/>
    </row>
    <row r="470" spans="1:10" s="80" customFormat="1" ht="18.75" hidden="1" customHeight="1">
      <c r="A470" s="78" t="s">
        <v>79</v>
      </c>
      <c r="B470" s="79" t="s">
        <v>49</v>
      </c>
      <c r="C470" s="79"/>
      <c r="D470" s="109" t="s">
        <v>120</v>
      </c>
      <c r="E470" s="182"/>
      <c r="F470" s="14"/>
      <c r="G470" s="101"/>
      <c r="H470" s="171"/>
      <c r="I470" s="171"/>
      <c r="J470" s="79"/>
    </row>
    <row r="471" spans="1:10" s="80" customFormat="1" ht="18.75" hidden="1" customHeight="1">
      <c r="A471" s="78" t="s">
        <v>80</v>
      </c>
      <c r="B471" s="79" t="s">
        <v>49</v>
      </c>
      <c r="C471" s="79"/>
      <c r="D471" s="109" t="s">
        <v>120</v>
      </c>
      <c r="E471" s="182"/>
      <c r="F471" s="14"/>
      <c r="G471" s="101"/>
      <c r="H471" s="171"/>
      <c r="I471" s="171"/>
      <c r="J471" s="79"/>
    </row>
    <row r="472" spans="1:10" s="80" customFormat="1" ht="18.75" hidden="1" customHeight="1">
      <c r="A472" s="78"/>
      <c r="B472" s="79" t="s">
        <v>78</v>
      </c>
      <c r="C472" s="79"/>
      <c r="D472" s="109" t="s">
        <v>120</v>
      </c>
      <c r="E472" s="182"/>
      <c r="F472" s="14"/>
      <c r="G472" s="101"/>
      <c r="H472" s="171"/>
      <c r="I472" s="171"/>
      <c r="J472" s="79"/>
    </row>
    <row r="473" spans="1:10" s="17" customFormat="1" ht="27" hidden="1" customHeight="1">
      <c r="A473" s="24">
        <v>2.2000000000000002</v>
      </c>
      <c r="B473" s="115" t="s">
        <v>57</v>
      </c>
      <c r="C473" s="115"/>
      <c r="D473" s="108"/>
      <c r="E473" s="181"/>
      <c r="F473" s="99"/>
      <c r="G473" s="100"/>
      <c r="H473" s="181"/>
      <c r="I473" s="181"/>
      <c r="J473" s="124"/>
    </row>
    <row r="474" spans="1:10" s="80" customFormat="1" ht="18.75" hidden="1" customHeight="1">
      <c r="A474" s="78" t="s">
        <v>81</v>
      </c>
      <c r="B474" s="79" t="s">
        <v>49</v>
      </c>
      <c r="C474" s="79"/>
      <c r="D474" s="109" t="s">
        <v>120</v>
      </c>
      <c r="E474" s="182"/>
      <c r="F474" s="14"/>
      <c r="G474" s="101"/>
      <c r="H474" s="171"/>
      <c r="I474" s="171"/>
      <c r="J474" s="79"/>
    </row>
    <row r="475" spans="1:10" s="80" customFormat="1" ht="18.75" hidden="1" customHeight="1">
      <c r="A475" s="78" t="s">
        <v>82</v>
      </c>
      <c r="B475" s="79" t="s">
        <v>49</v>
      </c>
      <c r="C475" s="79"/>
      <c r="D475" s="109" t="s">
        <v>120</v>
      </c>
      <c r="E475" s="182"/>
      <c r="F475" s="14"/>
      <c r="G475" s="101"/>
      <c r="H475" s="171"/>
      <c r="I475" s="171"/>
      <c r="J475" s="79"/>
    </row>
    <row r="476" spans="1:10" s="80" customFormat="1" ht="18.75" hidden="1" customHeight="1">
      <c r="A476" s="78"/>
      <c r="B476" s="79" t="s">
        <v>78</v>
      </c>
      <c r="C476" s="79"/>
      <c r="D476" s="109" t="s">
        <v>120</v>
      </c>
      <c r="E476" s="182"/>
      <c r="F476" s="14"/>
      <c r="G476" s="101"/>
      <c r="H476" s="171"/>
      <c r="I476" s="171"/>
      <c r="J476" s="79"/>
    </row>
    <row r="477" spans="1:10" s="17" customFormat="1" ht="27" customHeight="1">
      <c r="A477" s="66">
        <v>3</v>
      </c>
      <c r="B477" s="114" t="s">
        <v>58</v>
      </c>
      <c r="C477" s="114"/>
      <c r="D477" s="107"/>
      <c r="E477" s="67">
        <v>0</v>
      </c>
      <c r="F477" s="127"/>
      <c r="G477" s="68"/>
      <c r="H477" s="67">
        <v>0</v>
      </c>
      <c r="I477" s="67"/>
      <c r="J477" s="123"/>
    </row>
    <row r="478" spans="1:10" s="17" customFormat="1" ht="27" hidden="1" customHeight="1">
      <c r="A478" s="24">
        <v>3.1</v>
      </c>
      <c r="B478" s="115" t="s">
        <v>59</v>
      </c>
      <c r="C478" s="115"/>
      <c r="D478" s="108"/>
      <c r="E478" s="181"/>
      <c r="F478" s="99"/>
      <c r="G478" s="100"/>
      <c r="H478" s="181"/>
      <c r="I478" s="181"/>
      <c r="J478" s="124"/>
    </row>
    <row r="479" spans="1:10" s="80" customFormat="1" ht="18.75" hidden="1" customHeight="1">
      <c r="A479" s="78" t="s">
        <v>83</v>
      </c>
      <c r="B479" s="79" t="s">
        <v>49</v>
      </c>
      <c r="C479" s="79"/>
      <c r="D479" s="109" t="s">
        <v>120</v>
      </c>
      <c r="E479" s="182"/>
      <c r="F479" s="14"/>
      <c r="G479" s="101"/>
      <c r="H479" s="171"/>
      <c r="I479" s="171"/>
      <c r="J479" s="79"/>
    </row>
    <row r="480" spans="1:10" s="80" customFormat="1" ht="18.75" hidden="1" customHeight="1">
      <c r="A480" s="78" t="s">
        <v>84</v>
      </c>
      <c r="B480" s="79" t="s">
        <v>49</v>
      </c>
      <c r="C480" s="79"/>
      <c r="D480" s="109" t="s">
        <v>120</v>
      </c>
      <c r="E480" s="182"/>
      <c r="F480" s="14"/>
      <c r="G480" s="101"/>
      <c r="H480" s="171"/>
      <c r="I480" s="171"/>
      <c r="J480" s="79"/>
    </row>
    <row r="481" spans="1:10" s="80" customFormat="1" ht="18.75" hidden="1" customHeight="1">
      <c r="A481" s="78"/>
      <c r="B481" s="79" t="s">
        <v>78</v>
      </c>
      <c r="C481" s="79"/>
      <c r="D481" s="109" t="s">
        <v>120</v>
      </c>
      <c r="E481" s="182"/>
      <c r="F481" s="14"/>
      <c r="G481" s="101"/>
      <c r="H481" s="171"/>
      <c r="I481" s="171"/>
      <c r="J481" s="79"/>
    </row>
    <row r="482" spans="1:10" s="17" customFormat="1" ht="27" hidden="1" customHeight="1">
      <c r="A482" s="24">
        <v>3.2</v>
      </c>
      <c r="B482" s="115" t="s">
        <v>60</v>
      </c>
      <c r="C482" s="115"/>
      <c r="D482" s="108"/>
      <c r="E482" s="181"/>
      <c r="F482" s="99"/>
      <c r="G482" s="100"/>
      <c r="H482" s="181"/>
      <c r="I482" s="181"/>
      <c r="J482" s="124"/>
    </row>
    <row r="483" spans="1:10" s="80" customFormat="1" ht="18.75" hidden="1" customHeight="1">
      <c r="A483" s="78" t="s">
        <v>85</v>
      </c>
      <c r="B483" s="79" t="s">
        <v>49</v>
      </c>
      <c r="C483" s="79"/>
      <c r="D483" s="109" t="s">
        <v>120</v>
      </c>
      <c r="E483" s="182"/>
      <c r="F483" s="14"/>
      <c r="G483" s="101"/>
      <c r="H483" s="171"/>
      <c r="I483" s="171"/>
      <c r="J483" s="79"/>
    </row>
    <row r="484" spans="1:10" s="80" customFormat="1" ht="18.75" hidden="1" customHeight="1">
      <c r="A484" s="78" t="s">
        <v>86</v>
      </c>
      <c r="B484" s="79" t="s">
        <v>49</v>
      </c>
      <c r="C484" s="79"/>
      <c r="D484" s="109" t="s">
        <v>120</v>
      </c>
      <c r="E484" s="182"/>
      <c r="F484" s="14"/>
      <c r="G484" s="101"/>
      <c r="H484" s="171"/>
      <c r="I484" s="171"/>
      <c r="J484" s="79"/>
    </row>
    <row r="485" spans="1:10" s="80" customFormat="1" ht="18.75" hidden="1" customHeight="1">
      <c r="A485" s="78"/>
      <c r="B485" s="79" t="s">
        <v>78</v>
      </c>
      <c r="C485" s="79"/>
      <c r="D485" s="109" t="s">
        <v>120</v>
      </c>
      <c r="E485" s="182"/>
      <c r="F485" s="14"/>
      <c r="G485" s="101"/>
      <c r="H485" s="171"/>
      <c r="I485" s="171"/>
      <c r="J485" s="79"/>
    </row>
    <row r="486" spans="1:10" s="17" customFormat="1" ht="27" customHeight="1">
      <c r="A486" s="66">
        <v>4</v>
      </c>
      <c r="B486" s="114" t="s">
        <v>61</v>
      </c>
      <c r="C486" s="114"/>
      <c r="D486" s="107"/>
      <c r="E486" s="67">
        <v>0</v>
      </c>
      <c r="F486" s="127"/>
      <c r="G486" s="68"/>
      <c r="H486" s="67">
        <v>0</v>
      </c>
      <c r="I486" s="67"/>
      <c r="J486" s="123"/>
    </row>
    <row r="487" spans="1:10" s="17" customFormat="1" ht="27" hidden="1" customHeight="1">
      <c r="A487" s="24">
        <v>4.0999999999999996</v>
      </c>
      <c r="B487" s="115" t="s">
        <v>62</v>
      </c>
      <c r="C487" s="115"/>
      <c r="D487" s="108"/>
      <c r="E487" s="181"/>
      <c r="F487" s="99"/>
      <c r="G487" s="100"/>
      <c r="H487" s="181"/>
      <c r="I487" s="181"/>
      <c r="J487" s="124"/>
    </row>
    <row r="488" spans="1:10" s="80" customFormat="1" ht="18.75" hidden="1" customHeight="1">
      <c r="A488" s="78" t="s">
        <v>87</v>
      </c>
      <c r="B488" s="79" t="s">
        <v>49</v>
      </c>
      <c r="C488" s="79"/>
      <c r="D488" s="109" t="s">
        <v>120</v>
      </c>
      <c r="E488" s="182"/>
      <c r="F488" s="14"/>
      <c r="G488" s="101"/>
      <c r="H488" s="171"/>
      <c r="I488" s="171"/>
      <c r="J488" s="79"/>
    </row>
    <row r="489" spans="1:10" s="80" customFormat="1" ht="18.75" hidden="1" customHeight="1">
      <c r="A489" s="78" t="s">
        <v>88</v>
      </c>
      <c r="B489" s="79" t="s">
        <v>49</v>
      </c>
      <c r="C489" s="79"/>
      <c r="D489" s="109" t="s">
        <v>120</v>
      </c>
      <c r="E489" s="182"/>
      <c r="F489" s="14"/>
      <c r="G489" s="101"/>
      <c r="H489" s="171"/>
      <c r="I489" s="171"/>
      <c r="J489" s="79"/>
    </row>
    <row r="490" spans="1:10" s="80" customFormat="1" ht="18.75" hidden="1" customHeight="1">
      <c r="A490" s="78"/>
      <c r="B490" s="79" t="s">
        <v>78</v>
      </c>
      <c r="C490" s="79"/>
      <c r="D490" s="109" t="s">
        <v>120</v>
      </c>
      <c r="E490" s="182"/>
      <c r="F490" s="14"/>
      <c r="G490" s="101"/>
      <c r="H490" s="171"/>
      <c r="I490" s="171"/>
      <c r="J490" s="79"/>
    </row>
    <row r="491" spans="1:10" s="17" customFormat="1" ht="27" hidden="1" customHeight="1">
      <c r="A491" s="24">
        <v>4.2</v>
      </c>
      <c r="B491" s="115" t="s">
        <v>63</v>
      </c>
      <c r="C491" s="115"/>
      <c r="D491" s="108"/>
      <c r="E491" s="181"/>
      <c r="F491" s="99"/>
      <c r="G491" s="100"/>
      <c r="H491" s="181"/>
      <c r="I491" s="181"/>
      <c r="J491" s="124"/>
    </row>
    <row r="492" spans="1:10" s="80" customFormat="1" ht="18.75" hidden="1" customHeight="1">
      <c r="A492" s="78" t="s">
        <v>89</v>
      </c>
      <c r="B492" s="79" t="s">
        <v>49</v>
      </c>
      <c r="C492" s="79"/>
      <c r="D492" s="109" t="s">
        <v>120</v>
      </c>
      <c r="E492" s="182"/>
      <c r="F492" s="14"/>
      <c r="G492" s="101"/>
      <c r="H492" s="171"/>
      <c r="I492" s="171"/>
      <c r="J492" s="79"/>
    </row>
    <row r="493" spans="1:10" s="80" customFormat="1" ht="18.75" hidden="1" customHeight="1">
      <c r="A493" s="78" t="s">
        <v>90</v>
      </c>
      <c r="B493" s="79" t="s">
        <v>49</v>
      </c>
      <c r="C493" s="79"/>
      <c r="D493" s="109" t="s">
        <v>120</v>
      </c>
      <c r="E493" s="182"/>
      <c r="F493" s="14"/>
      <c r="G493" s="101"/>
      <c r="H493" s="171"/>
      <c r="I493" s="171"/>
      <c r="J493" s="79"/>
    </row>
    <row r="494" spans="1:10" s="80" customFormat="1" ht="18.75" hidden="1" customHeight="1">
      <c r="A494" s="78"/>
      <c r="B494" s="79" t="s">
        <v>78</v>
      </c>
      <c r="C494" s="79"/>
      <c r="D494" s="109" t="s">
        <v>120</v>
      </c>
      <c r="E494" s="182"/>
      <c r="F494" s="14"/>
      <c r="G494" s="101"/>
      <c r="H494" s="171"/>
      <c r="I494" s="171"/>
      <c r="J494" s="79"/>
    </row>
    <row r="495" spans="1:10" s="17" customFormat="1" ht="27" customHeight="1">
      <c r="A495" s="66">
        <v>5</v>
      </c>
      <c r="B495" s="114" t="s">
        <v>64</v>
      </c>
      <c r="C495" s="114"/>
      <c r="D495" s="107"/>
      <c r="E495" s="67">
        <v>0</v>
      </c>
      <c r="F495" s="97"/>
      <c r="G495" s="98"/>
      <c r="H495" s="67">
        <v>0</v>
      </c>
      <c r="I495" s="67"/>
      <c r="J495" s="123"/>
    </row>
    <row r="496" spans="1:10" s="17" customFormat="1" ht="27" hidden="1" customHeight="1">
      <c r="A496" s="24">
        <v>5.0999999999999996</v>
      </c>
      <c r="B496" s="115" t="s">
        <v>65</v>
      </c>
      <c r="C496" s="115"/>
      <c r="D496" s="108"/>
      <c r="E496" s="181"/>
      <c r="F496" s="99"/>
      <c r="G496" s="100"/>
      <c r="H496" s="181"/>
      <c r="I496" s="181"/>
      <c r="J496" s="124"/>
    </row>
    <row r="497" spans="1:10" s="80" customFormat="1" ht="18.75" hidden="1" customHeight="1">
      <c r="A497" s="78" t="s">
        <v>91</v>
      </c>
      <c r="B497" s="79" t="s">
        <v>49</v>
      </c>
      <c r="C497" s="79"/>
      <c r="D497" s="109" t="s">
        <v>120</v>
      </c>
      <c r="E497" s="182"/>
      <c r="F497" s="14"/>
      <c r="G497" s="101"/>
      <c r="H497" s="171"/>
      <c r="I497" s="171"/>
      <c r="J497" s="79"/>
    </row>
    <row r="498" spans="1:10" s="80" customFormat="1" ht="18.75" hidden="1" customHeight="1">
      <c r="A498" s="78" t="s">
        <v>92</v>
      </c>
      <c r="B498" s="79" t="s">
        <v>49</v>
      </c>
      <c r="C498" s="79"/>
      <c r="D498" s="109" t="s">
        <v>120</v>
      </c>
      <c r="E498" s="182"/>
      <c r="F498" s="14"/>
      <c r="G498" s="101"/>
      <c r="H498" s="171"/>
      <c r="I498" s="171"/>
      <c r="J498" s="79"/>
    </row>
    <row r="499" spans="1:10" s="80" customFormat="1" ht="18.75" hidden="1" customHeight="1">
      <c r="A499" s="78"/>
      <c r="B499" s="79" t="s">
        <v>78</v>
      </c>
      <c r="C499" s="79"/>
      <c r="D499" s="109" t="s">
        <v>120</v>
      </c>
      <c r="E499" s="182"/>
      <c r="F499" s="14"/>
      <c r="G499" s="101"/>
      <c r="H499" s="171"/>
      <c r="I499" s="171"/>
      <c r="J499" s="79"/>
    </row>
    <row r="500" spans="1:10" s="17" customFormat="1" ht="24.75" hidden="1" customHeight="1">
      <c r="A500" s="24">
        <v>5.2</v>
      </c>
      <c r="B500" s="115" t="s">
        <v>66</v>
      </c>
      <c r="C500" s="115"/>
      <c r="D500" s="108"/>
      <c r="E500" s="181"/>
      <c r="F500" s="99"/>
      <c r="G500" s="100"/>
      <c r="H500" s="181"/>
      <c r="I500" s="181"/>
      <c r="J500" s="124"/>
    </row>
    <row r="501" spans="1:10" s="80" customFormat="1" ht="18.75" hidden="1" customHeight="1">
      <c r="A501" s="78" t="s">
        <v>93</v>
      </c>
      <c r="B501" s="79" t="s">
        <v>49</v>
      </c>
      <c r="C501" s="79"/>
      <c r="D501" s="109" t="s">
        <v>120</v>
      </c>
      <c r="E501" s="182"/>
      <c r="F501" s="14"/>
      <c r="G501" s="101"/>
      <c r="H501" s="171"/>
      <c r="I501" s="171"/>
      <c r="J501" s="79"/>
    </row>
    <row r="502" spans="1:10" s="80" customFormat="1" ht="18.75" hidden="1" customHeight="1">
      <c r="A502" s="78" t="s">
        <v>94</v>
      </c>
      <c r="B502" s="79" t="s">
        <v>49</v>
      </c>
      <c r="C502" s="79"/>
      <c r="D502" s="109" t="s">
        <v>120</v>
      </c>
      <c r="E502" s="182"/>
      <c r="F502" s="14"/>
      <c r="G502" s="101"/>
      <c r="H502" s="171"/>
      <c r="I502" s="171"/>
      <c r="J502" s="79"/>
    </row>
    <row r="503" spans="1:10" s="80" customFormat="1" ht="18.75" hidden="1" customHeight="1">
      <c r="A503" s="78"/>
      <c r="B503" s="79" t="s">
        <v>78</v>
      </c>
      <c r="C503" s="79"/>
      <c r="D503" s="109" t="s">
        <v>120</v>
      </c>
      <c r="E503" s="182"/>
      <c r="F503" s="14"/>
      <c r="G503" s="101"/>
      <c r="H503" s="171"/>
      <c r="I503" s="171"/>
      <c r="J503" s="79"/>
    </row>
    <row r="504" spans="1:10" s="18" customFormat="1" ht="20.45" hidden="1" customHeight="1">
      <c r="A504" s="25"/>
      <c r="B504" s="116"/>
      <c r="C504" s="116"/>
      <c r="D504" s="110"/>
      <c r="E504" s="177"/>
      <c r="F504" s="102"/>
      <c r="G504" s="102"/>
      <c r="H504" s="188"/>
      <c r="I504" s="188"/>
      <c r="J504" s="125"/>
    </row>
    <row r="505" spans="1:10" s="16" customFormat="1" ht="19.5" customHeight="1">
      <c r="A505" s="54"/>
      <c r="B505" s="117" t="s">
        <v>40</v>
      </c>
      <c r="C505" s="117"/>
      <c r="D505" s="111"/>
      <c r="E505" s="459" t="s">
        <v>728</v>
      </c>
      <c r="F505" s="459"/>
      <c r="G505" s="459" t="s">
        <v>729</v>
      </c>
      <c r="H505" s="459"/>
      <c r="I505" s="292"/>
      <c r="J505" s="119"/>
    </row>
    <row r="511" spans="1:10">
      <c r="J511" s="119" t="s">
        <v>105</v>
      </c>
    </row>
  </sheetData>
  <mergeCells count="3">
    <mergeCell ref="A2:J2"/>
    <mergeCell ref="E505:F505"/>
    <mergeCell ref="G505:H505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7"/>
  <sheetViews>
    <sheetView topLeftCell="A157" zoomScale="90" zoomScaleNormal="90" workbookViewId="0">
      <selection activeCell="C140" sqref="C140"/>
    </sheetView>
  </sheetViews>
  <sheetFormatPr defaultRowHeight="15.75"/>
  <cols>
    <col min="1" max="1" width="7.5" style="26" customWidth="1"/>
    <col min="2" max="2" width="35.75" style="3" customWidth="1"/>
    <col min="3" max="3" width="20" customWidth="1"/>
    <col min="4" max="4" width="18.25" customWidth="1"/>
    <col min="5" max="5" width="19.5" customWidth="1"/>
    <col min="6" max="6" width="21.25" customWidth="1"/>
    <col min="7" max="7" width="20.75" customWidth="1"/>
    <col min="8" max="9" width="14.5" customWidth="1"/>
    <col min="10" max="10" width="56" customWidth="1"/>
  </cols>
  <sheetData>
    <row r="1" spans="1:13" s="5" customFormat="1" ht="21" customHeight="1">
      <c r="A1" s="118" t="s">
        <v>109</v>
      </c>
      <c r="B1" s="113"/>
      <c r="C1" s="113"/>
      <c r="D1" s="103"/>
      <c r="E1" s="172"/>
      <c r="F1" s="19"/>
      <c r="G1" s="19"/>
      <c r="H1" s="172"/>
      <c r="I1" s="172"/>
      <c r="J1" s="298"/>
    </row>
    <row r="2" spans="1:13" s="5" customFormat="1" ht="27" customHeight="1">
      <c r="A2" s="457" t="s">
        <v>612</v>
      </c>
      <c r="B2" s="457"/>
      <c r="C2" s="457"/>
      <c r="D2" s="457"/>
      <c r="E2" s="457"/>
      <c r="F2" s="457"/>
      <c r="G2" s="457"/>
      <c r="H2" s="457"/>
      <c r="I2" s="457"/>
      <c r="J2" s="457"/>
    </row>
    <row r="3" spans="1:13" s="5" customFormat="1" ht="12.6" customHeight="1">
      <c r="A3" s="21"/>
      <c r="B3" s="8"/>
      <c r="C3" s="8"/>
      <c r="D3" s="104"/>
      <c r="E3" s="7"/>
      <c r="F3" s="95"/>
      <c r="G3" s="95"/>
      <c r="H3" s="7"/>
      <c r="I3" s="7"/>
      <c r="J3" s="120"/>
    </row>
    <row r="4" spans="1:13" s="12" customFormat="1" ht="46.15" customHeight="1">
      <c r="A4" s="22" t="s">
        <v>1</v>
      </c>
      <c r="B4" s="10" t="s">
        <v>2</v>
      </c>
      <c r="C4" s="10" t="s">
        <v>420</v>
      </c>
      <c r="D4" s="22" t="s">
        <v>3</v>
      </c>
      <c r="E4" s="10" t="s">
        <v>388</v>
      </c>
      <c r="F4" s="10" t="s">
        <v>4</v>
      </c>
      <c r="G4" s="10" t="s">
        <v>5</v>
      </c>
      <c r="H4" s="11" t="s">
        <v>389</v>
      </c>
      <c r="I4" s="11" t="s">
        <v>393</v>
      </c>
      <c r="J4" s="65" t="s">
        <v>6</v>
      </c>
    </row>
    <row r="5" spans="1:13" ht="26.25" customHeight="1">
      <c r="A5" s="167"/>
      <c r="B5" s="168" t="s">
        <v>177</v>
      </c>
      <c r="C5" s="168"/>
      <c r="D5" s="167" t="s">
        <v>120</v>
      </c>
      <c r="E5" s="239">
        <v>3491434.052117886</v>
      </c>
      <c r="F5" s="168"/>
      <c r="G5" s="168"/>
      <c r="H5" s="291">
        <v>660003.246515951</v>
      </c>
      <c r="I5" s="291">
        <v>152529.76567585787</v>
      </c>
      <c r="J5" s="169"/>
      <c r="M5" s="353"/>
    </row>
    <row r="6" spans="1:13" ht="26.25" customHeight="1">
      <c r="A6" s="130" t="s">
        <v>122</v>
      </c>
      <c r="B6" s="131" t="s">
        <v>123</v>
      </c>
      <c r="C6" s="131"/>
      <c r="D6" s="132"/>
      <c r="E6" s="183">
        <v>3484363.9020326347</v>
      </c>
      <c r="F6" s="133"/>
      <c r="G6" s="133"/>
      <c r="H6" s="183">
        <v>652282.32651595096</v>
      </c>
      <c r="I6" s="183">
        <v>151603.77000385785</v>
      </c>
      <c r="J6" s="134"/>
    </row>
    <row r="7" spans="1:13" ht="26.25" customHeight="1">
      <c r="A7" s="136"/>
      <c r="B7" s="137" t="s">
        <v>124</v>
      </c>
      <c r="C7" s="137"/>
      <c r="D7" s="138">
        <v>0</v>
      </c>
      <c r="E7" s="192">
        <v>1626651.1468198679</v>
      </c>
      <c r="F7" s="139"/>
      <c r="G7" s="139"/>
      <c r="H7" s="192">
        <v>312745.25838600006</v>
      </c>
      <c r="I7" s="192">
        <v>81218.465251344474</v>
      </c>
      <c r="J7" s="140"/>
    </row>
    <row r="8" spans="1:13" ht="26.25" customHeight="1">
      <c r="A8" s="136"/>
      <c r="B8" s="137" t="s">
        <v>125</v>
      </c>
      <c r="C8" s="137"/>
      <c r="D8" s="138"/>
      <c r="E8" s="192">
        <v>1189940.7976191</v>
      </c>
      <c r="F8" s="139"/>
      <c r="G8" s="139"/>
      <c r="H8" s="192">
        <v>51417.016352999999</v>
      </c>
      <c r="I8" s="192">
        <v>1176.346503</v>
      </c>
      <c r="J8" s="140"/>
    </row>
    <row r="9" spans="1:13" ht="26.25" customHeight="1">
      <c r="A9" s="136"/>
      <c r="B9" s="137" t="s">
        <v>126</v>
      </c>
      <c r="C9" s="137"/>
      <c r="D9" s="138"/>
      <c r="E9" s="192">
        <v>74814.755709391495</v>
      </c>
      <c r="F9" s="139"/>
      <c r="G9" s="139"/>
      <c r="H9" s="192">
        <v>14720.842467667011</v>
      </c>
      <c r="I9" s="192">
        <v>11349.957409659608</v>
      </c>
      <c r="J9" s="140"/>
    </row>
    <row r="10" spans="1:13" ht="26.25" customHeight="1">
      <c r="A10" s="136"/>
      <c r="B10" s="137" t="s">
        <v>127</v>
      </c>
      <c r="C10" s="137"/>
      <c r="D10" s="138"/>
      <c r="E10" s="192">
        <v>592957.2018842753</v>
      </c>
      <c r="F10" s="139"/>
      <c r="G10" s="139"/>
      <c r="H10" s="192">
        <v>254039.06675028394</v>
      </c>
      <c r="I10" s="192">
        <v>57859.000839853761</v>
      </c>
      <c r="J10" s="140"/>
    </row>
    <row r="11" spans="1:13" ht="26.25" customHeight="1">
      <c r="A11" s="136"/>
      <c r="B11" s="115" t="s">
        <v>163</v>
      </c>
      <c r="C11" s="115"/>
      <c r="D11" s="138"/>
      <c r="E11" s="192">
        <v>0</v>
      </c>
      <c r="F11" s="139"/>
      <c r="G11" s="139"/>
      <c r="H11" s="192">
        <v>19360.142559</v>
      </c>
      <c r="I11" s="192">
        <v>0</v>
      </c>
      <c r="J11" s="140"/>
    </row>
    <row r="12" spans="1:13" ht="26.25" customHeight="1">
      <c r="A12" s="130" t="s">
        <v>122</v>
      </c>
      <c r="B12" s="131" t="s">
        <v>128</v>
      </c>
      <c r="C12" s="131"/>
      <c r="D12" s="132"/>
      <c r="E12" s="342">
        <v>7070.1500852510562</v>
      </c>
      <c r="F12" s="133"/>
      <c r="G12" s="133"/>
      <c r="H12" s="184">
        <v>7720.92</v>
      </c>
      <c r="I12" s="184">
        <v>925.9956719999999</v>
      </c>
      <c r="J12" s="134"/>
    </row>
    <row r="13" spans="1:13" ht="26.25" customHeight="1">
      <c r="A13" s="136"/>
      <c r="B13" s="137" t="s">
        <v>124</v>
      </c>
      <c r="C13" s="137"/>
      <c r="D13" s="138"/>
      <c r="E13" s="174"/>
      <c r="F13" s="139"/>
      <c r="G13" s="139"/>
      <c r="H13" s="185"/>
      <c r="I13" s="185"/>
      <c r="J13" s="140"/>
    </row>
    <row r="14" spans="1:13" ht="26.25" customHeight="1">
      <c r="A14" s="136"/>
      <c r="B14" s="137" t="s">
        <v>125</v>
      </c>
      <c r="C14" s="137"/>
      <c r="D14" s="138"/>
      <c r="E14" s="174"/>
      <c r="F14" s="139"/>
      <c r="G14" s="139"/>
      <c r="H14" s="185"/>
      <c r="I14" s="185"/>
      <c r="J14" s="140"/>
    </row>
    <row r="15" spans="1:13" ht="26.25" customHeight="1">
      <c r="A15" s="136"/>
      <c r="B15" s="137" t="s">
        <v>126</v>
      </c>
      <c r="C15" s="137"/>
      <c r="D15" s="138"/>
      <c r="E15" s="174"/>
      <c r="F15" s="139"/>
      <c r="G15" s="139"/>
      <c r="H15" s="185"/>
      <c r="I15" s="185"/>
      <c r="J15" s="140"/>
    </row>
    <row r="16" spans="1:13" ht="26.25" customHeight="1">
      <c r="A16" s="136"/>
      <c r="B16" s="137" t="s">
        <v>127</v>
      </c>
      <c r="C16" s="137"/>
      <c r="D16" s="138"/>
      <c r="E16" s="300">
        <v>7070.1500852510562</v>
      </c>
      <c r="F16" s="139"/>
      <c r="G16" s="139"/>
      <c r="H16" s="185">
        <v>7720.92</v>
      </c>
      <c r="I16" s="185">
        <v>925.9956719999999</v>
      </c>
      <c r="J16" s="140"/>
    </row>
    <row r="17" spans="1:10" ht="26.25" customHeight="1">
      <c r="A17" s="136"/>
      <c r="B17" s="115" t="s">
        <v>163</v>
      </c>
      <c r="C17" s="115"/>
      <c r="D17" s="138"/>
      <c r="E17" s="174"/>
      <c r="F17" s="139"/>
      <c r="G17" s="139"/>
      <c r="H17" s="185"/>
      <c r="I17" s="185"/>
      <c r="J17" s="140"/>
    </row>
    <row r="18" spans="1:10" ht="26.25" customHeight="1">
      <c r="A18" s="130" t="s">
        <v>122</v>
      </c>
      <c r="B18" s="131" t="s">
        <v>129</v>
      </c>
      <c r="C18" s="131"/>
      <c r="D18" s="132"/>
      <c r="E18" s="173"/>
      <c r="F18" s="133"/>
      <c r="G18" s="133"/>
      <c r="H18" s="184"/>
      <c r="I18" s="184"/>
      <c r="J18" s="134"/>
    </row>
    <row r="19" spans="1:10" ht="26.25" customHeight="1">
      <c r="A19" s="136"/>
      <c r="B19" s="137"/>
      <c r="C19" s="137"/>
      <c r="D19" s="138"/>
      <c r="E19" s="174"/>
      <c r="F19" s="139"/>
      <c r="G19" s="139"/>
      <c r="H19" s="185"/>
      <c r="I19" s="185"/>
      <c r="J19" s="140"/>
    </row>
    <row r="20" spans="1:10" ht="26.25" customHeight="1">
      <c r="A20" s="359" t="s">
        <v>733</v>
      </c>
      <c r="B20" s="360" t="s">
        <v>734</v>
      </c>
      <c r="C20" s="360"/>
      <c r="D20" s="359" t="s">
        <v>120</v>
      </c>
      <c r="E20" s="361">
        <v>2919.1800000000003</v>
      </c>
      <c r="F20" s="360"/>
      <c r="G20" s="360"/>
      <c r="H20" s="362">
        <v>6095.12</v>
      </c>
      <c r="I20" s="362">
        <v>401.99999999999994</v>
      </c>
      <c r="J20" s="363"/>
    </row>
    <row r="21" spans="1:10" ht="26.25" customHeight="1">
      <c r="A21" s="364" t="s">
        <v>122</v>
      </c>
      <c r="B21" s="365" t="s">
        <v>123</v>
      </c>
      <c r="C21" s="365"/>
      <c r="D21" s="366"/>
      <c r="E21" s="367">
        <v>2919.1800000000003</v>
      </c>
      <c r="F21" s="368"/>
      <c r="G21" s="368"/>
      <c r="H21" s="367">
        <v>6095.12</v>
      </c>
      <c r="I21" s="367">
        <v>401.99999999999994</v>
      </c>
      <c r="J21" s="369"/>
    </row>
    <row r="22" spans="1:10" ht="26.25" customHeight="1">
      <c r="A22" s="370"/>
      <c r="B22" s="371" t="s">
        <v>124</v>
      </c>
      <c r="C22" s="371"/>
      <c r="D22" s="372"/>
      <c r="E22" s="373">
        <v>2300.0600000000004</v>
      </c>
      <c r="F22" s="373"/>
      <c r="G22" s="373"/>
      <c r="H22" s="373">
        <v>1157.06</v>
      </c>
      <c r="I22" s="373">
        <v>345.03999999999996</v>
      </c>
      <c r="J22" s="374"/>
    </row>
    <row r="23" spans="1:10" ht="26.25" customHeight="1">
      <c r="A23" s="370"/>
      <c r="B23" s="371" t="s">
        <v>125</v>
      </c>
      <c r="C23" s="371"/>
      <c r="D23" s="372"/>
      <c r="E23" s="373">
        <v>0</v>
      </c>
      <c r="F23" s="373"/>
      <c r="G23" s="373"/>
      <c r="H23" s="373">
        <v>0</v>
      </c>
      <c r="I23" s="373">
        <v>0</v>
      </c>
      <c r="J23" s="374"/>
    </row>
    <row r="24" spans="1:10" ht="26.25" customHeight="1">
      <c r="A24" s="370"/>
      <c r="B24" s="371" t="s">
        <v>126</v>
      </c>
      <c r="C24" s="371"/>
      <c r="D24" s="372"/>
      <c r="E24" s="373">
        <v>619.12</v>
      </c>
      <c r="F24" s="375"/>
      <c r="G24" s="375"/>
      <c r="H24" s="373">
        <v>188.06</v>
      </c>
      <c r="I24" s="373">
        <v>56.96</v>
      </c>
      <c r="J24" s="374"/>
    </row>
    <row r="25" spans="1:10" ht="26.25" customHeight="1">
      <c r="A25" s="370"/>
      <c r="B25" s="371" t="s">
        <v>127</v>
      </c>
      <c r="C25" s="371"/>
      <c r="D25" s="372"/>
      <c r="E25" s="373">
        <v>0</v>
      </c>
      <c r="F25" s="375"/>
      <c r="G25" s="375"/>
      <c r="H25" s="373">
        <v>0</v>
      </c>
      <c r="I25" s="373">
        <v>0</v>
      </c>
      <c r="J25" s="374"/>
    </row>
    <row r="26" spans="1:10" ht="26.25" customHeight="1">
      <c r="A26" s="370"/>
      <c r="B26" s="376" t="s">
        <v>163</v>
      </c>
      <c r="C26" s="376"/>
      <c r="D26" s="372"/>
      <c r="E26" s="373">
        <v>0</v>
      </c>
      <c r="F26" s="375"/>
      <c r="G26" s="375"/>
      <c r="H26" s="373">
        <v>4750</v>
      </c>
      <c r="I26" s="373">
        <v>0</v>
      </c>
      <c r="J26" s="374"/>
    </row>
    <row r="27" spans="1:10" ht="26.25" customHeight="1">
      <c r="A27" s="364" t="s">
        <v>122</v>
      </c>
      <c r="B27" s="365" t="s">
        <v>128</v>
      </c>
      <c r="C27" s="365"/>
      <c r="D27" s="366"/>
      <c r="E27" s="377"/>
      <c r="F27" s="368"/>
      <c r="G27" s="368"/>
      <c r="H27" s="378"/>
      <c r="I27" s="378"/>
      <c r="J27" s="369"/>
    </row>
    <row r="28" spans="1:10" ht="26.25" customHeight="1">
      <c r="A28" s="370"/>
      <c r="B28" s="371" t="s">
        <v>124</v>
      </c>
      <c r="C28" s="371"/>
      <c r="D28" s="372"/>
      <c r="E28" s="379"/>
      <c r="F28" s="380"/>
      <c r="G28" s="380"/>
      <c r="H28" s="381"/>
      <c r="I28" s="381"/>
      <c r="J28" s="374"/>
    </row>
    <row r="29" spans="1:10" ht="26.25" customHeight="1">
      <c r="A29" s="370"/>
      <c r="B29" s="371" t="s">
        <v>125</v>
      </c>
      <c r="C29" s="371"/>
      <c r="D29" s="372"/>
      <c r="E29" s="379"/>
      <c r="F29" s="380"/>
      <c r="G29" s="380"/>
      <c r="H29" s="381"/>
      <c r="I29" s="381"/>
      <c r="J29" s="374"/>
    </row>
    <row r="30" spans="1:10" ht="26.25" customHeight="1">
      <c r="A30" s="370"/>
      <c r="B30" s="371" t="s">
        <v>126</v>
      </c>
      <c r="C30" s="371"/>
      <c r="D30" s="372"/>
      <c r="E30" s="379"/>
      <c r="F30" s="380"/>
      <c r="G30" s="380"/>
      <c r="H30" s="381"/>
      <c r="I30" s="381"/>
      <c r="J30" s="374"/>
    </row>
    <row r="31" spans="1:10" ht="26.25" customHeight="1">
      <c r="A31" s="370"/>
      <c r="B31" s="371" t="s">
        <v>127</v>
      </c>
      <c r="C31" s="371"/>
      <c r="D31" s="372"/>
      <c r="E31" s="379"/>
      <c r="F31" s="380"/>
      <c r="G31" s="380"/>
      <c r="H31" s="381"/>
      <c r="I31" s="381"/>
      <c r="J31" s="374"/>
    </row>
    <row r="32" spans="1:10" ht="26.25" customHeight="1">
      <c r="A32" s="370"/>
      <c r="B32" s="376" t="s">
        <v>163</v>
      </c>
      <c r="C32" s="376"/>
      <c r="D32" s="372"/>
      <c r="E32" s="379"/>
      <c r="F32" s="380"/>
      <c r="G32" s="380"/>
      <c r="H32" s="381"/>
      <c r="I32" s="381"/>
      <c r="J32" s="374"/>
    </row>
    <row r="33" spans="1:10" ht="26.25" customHeight="1">
      <c r="A33" s="364" t="s">
        <v>122</v>
      </c>
      <c r="B33" s="365" t="s">
        <v>129</v>
      </c>
      <c r="C33" s="365"/>
      <c r="D33" s="366"/>
      <c r="E33" s="377"/>
      <c r="F33" s="368"/>
      <c r="G33" s="368"/>
      <c r="H33" s="378"/>
      <c r="I33" s="378"/>
      <c r="J33" s="369"/>
    </row>
    <row r="34" spans="1:10" ht="26.25" customHeight="1">
      <c r="A34" s="370"/>
      <c r="B34" s="371"/>
      <c r="C34" s="371"/>
      <c r="D34" s="372"/>
      <c r="E34" s="379"/>
      <c r="F34" s="380"/>
      <c r="G34" s="380"/>
      <c r="H34" s="381"/>
      <c r="I34" s="381"/>
      <c r="J34" s="374"/>
    </row>
    <row r="35" spans="1:10" ht="26.25" customHeight="1">
      <c r="A35" s="364" t="s">
        <v>130</v>
      </c>
      <c r="B35" s="365" t="s">
        <v>131</v>
      </c>
      <c r="C35" s="365"/>
      <c r="D35" s="366"/>
      <c r="E35" s="382">
        <v>2919.1800000000003</v>
      </c>
      <c r="F35" s="383"/>
      <c r="G35" s="384"/>
      <c r="H35" s="382">
        <v>6095.12</v>
      </c>
      <c r="I35" s="382">
        <v>401.99999999999994</v>
      </c>
      <c r="J35" s="365"/>
    </row>
    <row r="36" spans="1:10" ht="26.25" customHeight="1">
      <c r="A36" s="385">
        <v>1</v>
      </c>
      <c r="B36" s="386" t="s">
        <v>124</v>
      </c>
      <c r="C36" s="386"/>
      <c r="D36" s="387"/>
      <c r="E36" s="388">
        <v>2300.0600000000004</v>
      </c>
      <c r="F36" s="389"/>
      <c r="G36" s="390"/>
      <c r="H36" s="388">
        <v>1157.06</v>
      </c>
      <c r="I36" s="388">
        <v>345.03999999999996</v>
      </c>
      <c r="J36" s="391"/>
    </row>
    <row r="37" spans="1:10" ht="26.25" customHeight="1">
      <c r="A37" s="392">
        <v>1.1000000000000001</v>
      </c>
      <c r="B37" s="376" t="s">
        <v>132</v>
      </c>
      <c r="C37" s="376"/>
      <c r="D37" s="393"/>
      <c r="E37" s="394">
        <v>2300.0600000000004</v>
      </c>
      <c r="F37" s="395"/>
      <c r="G37" s="396"/>
      <c r="H37" s="394">
        <v>1157.06</v>
      </c>
      <c r="I37" s="394">
        <v>345.03999999999996</v>
      </c>
      <c r="J37" s="397"/>
    </row>
    <row r="38" spans="1:10" ht="26.25" customHeight="1">
      <c r="A38" s="398" t="s">
        <v>133</v>
      </c>
      <c r="B38" s="399" t="s">
        <v>735</v>
      </c>
      <c r="C38" s="399"/>
      <c r="D38" s="400" t="s">
        <v>614</v>
      </c>
      <c r="E38" s="401">
        <v>1103.6600000000001</v>
      </c>
      <c r="F38" s="402" t="s">
        <v>615</v>
      </c>
      <c r="G38" s="402" t="s">
        <v>615</v>
      </c>
      <c r="H38" s="403">
        <v>0</v>
      </c>
      <c r="I38" s="403">
        <v>6.81</v>
      </c>
      <c r="J38" s="404" t="s">
        <v>736</v>
      </c>
    </row>
    <row r="39" spans="1:10" ht="26.25" customHeight="1">
      <c r="A39" s="398" t="s">
        <v>135</v>
      </c>
      <c r="B39" s="405" t="s">
        <v>737</v>
      </c>
      <c r="C39" s="405"/>
      <c r="D39" s="400" t="s">
        <v>616</v>
      </c>
      <c r="E39" s="401">
        <v>1196.4000000000001</v>
      </c>
      <c r="F39" s="406" t="s">
        <v>617</v>
      </c>
      <c r="G39" s="407" t="s">
        <v>617</v>
      </c>
      <c r="H39" s="408">
        <v>351.86</v>
      </c>
      <c r="I39" s="408">
        <v>203.42</v>
      </c>
      <c r="J39" s="409"/>
    </row>
    <row r="40" spans="1:10" ht="26.25" customHeight="1">
      <c r="A40" s="398" t="s">
        <v>136</v>
      </c>
      <c r="B40" s="405" t="s">
        <v>738</v>
      </c>
      <c r="C40" s="405"/>
      <c r="D40" s="400" t="s">
        <v>739</v>
      </c>
      <c r="E40" s="410">
        <v>271.13</v>
      </c>
      <c r="F40" s="407" t="s">
        <v>740</v>
      </c>
      <c r="G40" s="410"/>
      <c r="H40" s="408">
        <v>250</v>
      </c>
      <c r="I40" s="408">
        <v>24.03</v>
      </c>
      <c r="J40" s="409"/>
    </row>
    <row r="41" spans="1:10" ht="26.25" customHeight="1">
      <c r="A41" s="398" t="s">
        <v>138</v>
      </c>
      <c r="B41" s="409" t="s">
        <v>543</v>
      </c>
      <c r="C41" s="409"/>
      <c r="D41" s="400" t="s">
        <v>544</v>
      </c>
      <c r="E41" s="401">
        <v>378</v>
      </c>
      <c r="F41" s="411"/>
      <c r="G41" s="407"/>
      <c r="H41" s="408">
        <v>308.56</v>
      </c>
      <c r="I41" s="408">
        <v>15.39</v>
      </c>
      <c r="J41" s="409"/>
    </row>
    <row r="42" spans="1:10" ht="26.25" customHeight="1">
      <c r="A42" s="398" t="s">
        <v>140</v>
      </c>
      <c r="B42" s="409" t="s">
        <v>741</v>
      </c>
      <c r="C42" s="409"/>
      <c r="D42" s="400" t="s">
        <v>742</v>
      </c>
      <c r="E42" s="410">
        <v>317.39999999999998</v>
      </c>
      <c r="F42" s="407" t="s">
        <v>743</v>
      </c>
      <c r="G42" s="407"/>
      <c r="H42" s="408">
        <v>246.64</v>
      </c>
      <c r="I42" s="408">
        <v>95.39</v>
      </c>
      <c r="J42" s="409" t="s">
        <v>744</v>
      </c>
    </row>
    <row r="43" spans="1:10" ht="26.25" customHeight="1">
      <c r="A43" s="392">
        <v>1.2</v>
      </c>
      <c r="B43" s="376" t="s">
        <v>142</v>
      </c>
      <c r="C43" s="376"/>
      <c r="D43" s="393"/>
      <c r="E43" s="412"/>
      <c r="F43" s="395"/>
      <c r="G43" s="396"/>
      <c r="H43" s="394">
        <v>0</v>
      </c>
      <c r="I43" s="394">
        <v>0</v>
      </c>
      <c r="J43" s="397"/>
    </row>
    <row r="44" spans="1:10" ht="26.25" customHeight="1">
      <c r="A44" s="392">
        <v>2</v>
      </c>
      <c r="B44" s="376" t="s">
        <v>125</v>
      </c>
      <c r="C44" s="376"/>
      <c r="D44" s="393"/>
      <c r="E44" s="394">
        <v>0</v>
      </c>
      <c r="F44" s="413"/>
      <c r="G44" s="414"/>
      <c r="H44" s="394">
        <v>0</v>
      </c>
      <c r="I44" s="394"/>
      <c r="J44" s="397"/>
    </row>
    <row r="45" spans="1:10" ht="26.25" customHeight="1">
      <c r="A45" s="392">
        <v>3</v>
      </c>
      <c r="B45" s="376" t="s">
        <v>126</v>
      </c>
      <c r="C45" s="376"/>
      <c r="D45" s="393"/>
      <c r="E45" s="394">
        <v>619.12</v>
      </c>
      <c r="F45" s="413"/>
      <c r="G45" s="414"/>
      <c r="H45" s="394">
        <v>188.06</v>
      </c>
      <c r="I45" s="394">
        <v>56.96</v>
      </c>
      <c r="J45" s="397"/>
    </row>
    <row r="46" spans="1:10" ht="26.25" customHeight="1">
      <c r="A46" s="392">
        <v>3.1</v>
      </c>
      <c r="B46" s="376" t="s">
        <v>151</v>
      </c>
      <c r="C46" s="376"/>
      <c r="D46" s="393"/>
      <c r="E46" s="394">
        <v>464.92</v>
      </c>
      <c r="F46" s="395"/>
      <c r="G46" s="396"/>
      <c r="H46" s="394">
        <v>188.06</v>
      </c>
      <c r="I46" s="394">
        <v>0</v>
      </c>
      <c r="J46" s="397"/>
    </row>
    <row r="47" spans="1:10" ht="26.25" customHeight="1">
      <c r="A47" s="398" t="s">
        <v>155</v>
      </c>
      <c r="B47" s="409" t="s">
        <v>745</v>
      </c>
      <c r="C47" s="409"/>
      <c r="D47" s="400" t="s">
        <v>619</v>
      </c>
      <c r="E47" s="401">
        <v>464.92</v>
      </c>
      <c r="F47" s="415" t="s">
        <v>620</v>
      </c>
      <c r="G47" s="415" t="s">
        <v>620</v>
      </c>
      <c r="H47" s="416">
        <v>188.06</v>
      </c>
      <c r="I47" s="417">
        <v>0</v>
      </c>
      <c r="J47" s="404"/>
    </row>
    <row r="48" spans="1:10" ht="26.25" customHeight="1">
      <c r="A48" s="392">
        <v>3.2</v>
      </c>
      <c r="B48" s="376" t="s">
        <v>154</v>
      </c>
      <c r="C48" s="376"/>
      <c r="D48" s="393"/>
      <c r="E48" s="394">
        <v>154.19999999999999</v>
      </c>
      <c r="F48" s="395"/>
      <c r="G48" s="396"/>
      <c r="H48" s="394">
        <v>0</v>
      </c>
      <c r="I48" s="394">
        <v>56.96</v>
      </c>
      <c r="J48" s="397"/>
    </row>
    <row r="49" spans="1:10" ht="26.25" customHeight="1">
      <c r="A49" s="418" t="s">
        <v>152</v>
      </c>
      <c r="B49" s="419" t="s">
        <v>746</v>
      </c>
      <c r="C49" s="420"/>
      <c r="D49" s="400" t="s">
        <v>621</v>
      </c>
      <c r="E49" s="421">
        <v>154.19999999999999</v>
      </c>
      <c r="F49" s="422" t="s">
        <v>747</v>
      </c>
      <c r="G49" s="423"/>
      <c r="H49" s="424">
        <v>0</v>
      </c>
      <c r="I49" s="424">
        <v>56.96</v>
      </c>
      <c r="J49" s="422" t="s">
        <v>545</v>
      </c>
    </row>
    <row r="50" spans="1:10" ht="26.25" customHeight="1">
      <c r="A50" s="398" t="s">
        <v>173</v>
      </c>
      <c r="B50" s="409" t="s">
        <v>748</v>
      </c>
      <c r="C50" s="420"/>
      <c r="D50" s="400"/>
      <c r="E50" s="401">
        <v>59.85</v>
      </c>
      <c r="F50" s="411" t="s">
        <v>749</v>
      </c>
      <c r="G50" s="407"/>
      <c r="H50" s="408">
        <v>0</v>
      </c>
      <c r="I50" s="408">
        <v>53.75</v>
      </c>
      <c r="J50" s="411"/>
    </row>
    <row r="51" spans="1:10" ht="26.25" customHeight="1">
      <c r="A51" s="398" t="s">
        <v>320</v>
      </c>
      <c r="B51" s="409" t="s">
        <v>750</v>
      </c>
      <c r="C51" s="420"/>
      <c r="D51" s="400"/>
      <c r="E51" s="425">
        <v>133.47612220483899</v>
      </c>
      <c r="F51" s="411" t="s">
        <v>749</v>
      </c>
      <c r="G51" s="407"/>
      <c r="H51" s="408">
        <v>0</v>
      </c>
      <c r="I51" s="408">
        <v>52.24</v>
      </c>
      <c r="J51" s="411"/>
    </row>
    <row r="52" spans="1:10" ht="26.25" customHeight="1">
      <c r="A52" s="392">
        <v>4</v>
      </c>
      <c r="B52" s="376" t="s">
        <v>127</v>
      </c>
      <c r="C52" s="376"/>
      <c r="D52" s="393"/>
      <c r="E52" s="394">
        <v>0</v>
      </c>
      <c r="F52" s="413"/>
      <c r="G52" s="414"/>
      <c r="H52" s="394">
        <v>0</v>
      </c>
      <c r="I52" s="394"/>
      <c r="J52" s="397"/>
    </row>
    <row r="53" spans="1:10" ht="26.25" customHeight="1">
      <c r="A53" s="392">
        <v>5</v>
      </c>
      <c r="B53" s="376" t="s">
        <v>163</v>
      </c>
      <c r="C53" s="376"/>
      <c r="D53" s="393"/>
      <c r="E53" s="394">
        <v>0</v>
      </c>
      <c r="F53" s="413"/>
      <c r="G53" s="414"/>
      <c r="H53" s="394">
        <v>4750</v>
      </c>
      <c r="I53" s="394">
        <v>0</v>
      </c>
      <c r="J53" s="397"/>
    </row>
    <row r="54" spans="1:10" ht="26.25" customHeight="1">
      <c r="A54" s="398" t="s">
        <v>165</v>
      </c>
      <c r="B54" s="409" t="s">
        <v>751</v>
      </c>
      <c r="C54" s="409"/>
      <c r="D54" s="426"/>
      <c r="E54" s="427"/>
      <c r="F54" s="428"/>
      <c r="G54" s="429"/>
      <c r="H54" s="408">
        <v>4750</v>
      </c>
      <c r="I54" s="430"/>
      <c r="J54" s="415"/>
    </row>
    <row r="55" spans="1:10" ht="26.25" customHeight="1">
      <c r="A55" s="431" t="s">
        <v>170</v>
      </c>
      <c r="B55" s="432" t="s">
        <v>171</v>
      </c>
      <c r="C55" s="432"/>
      <c r="D55" s="433"/>
      <c r="E55" s="434" t="s">
        <v>121</v>
      </c>
      <c r="F55" s="435"/>
      <c r="G55" s="436"/>
      <c r="H55" s="437" t="s">
        <v>121</v>
      </c>
      <c r="I55" s="437"/>
      <c r="J55" s="432"/>
    </row>
    <row r="56" spans="1:10" ht="26.25" customHeight="1">
      <c r="A56" s="392">
        <v>1</v>
      </c>
      <c r="B56" s="376" t="s">
        <v>124</v>
      </c>
      <c r="C56" s="376"/>
      <c r="D56" s="393"/>
      <c r="E56" s="394" t="s">
        <v>121</v>
      </c>
      <c r="F56" s="413"/>
      <c r="G56" s="414"/>
      <c r="H56" s="394" t="s">
        <v>121</v>
      </c>
      <c r="I56" s="394"/>
      <c r="J56" s="397"/>
    </row>
    <row r="57" spans="1:10" ht="26.25" customHeight="1">
      <c r="A57" s="392">
        <v>1.1000000000000001</v>
      </c>
      <c r="B57" s="376" t="s">
        <v>132</v>
      </c>
      <c r="C57" s="376"/>
      <c r="D57" s="393"/>
      <c r="E57" s="412"/>
      <c r="F57" s="395"/>
      <c r="G57" s="396"/>
      <c r="H57" s="412"/>
      <c r="I57" s="412"/>
      <c r="J57" s="397"/>
    </row>
    <row r="58" spans="1:10" ht="26.25" customHeight="1">
      <c r="A58" s="392">
        <v>2</v>
      </c>
      <c r="B58" s="376" t="s">
        <v>126</v>
      </c>
      <c r="C58" s="376"/>
      <c r="D58" s="393"/>
      <c r="E58" s="394" t="s">
        <v>121</v>
      </c>
      <c r="F58" s="413"/>
      <c r="G58" s="414"/>
      <c r="H58" s="394" t="s">
        <v>121</v>
      </c>
      <c r="I58" s="394"/>
      <c r="J58" s="397"/>
    </row>
    <row r="59" spans="1:10" ht="26.25" customHeight="1">
      <c r="A59" s="392">
        <v>3</v>
      </c>
      <c r="B59" s="376" t="s">
        <v>125</v>
      </c>
      <c r="C59" s="376"/>
      <c r="D59" s="393"/>
      <c r="E59" s="394" t="s">
        <v>121</v>
      </c>
      <c r="F59" s="413"/>
      <c r="G59" s="414"/>
      <c r="H59" s="394" t="s">
        <v>121</v>
      </c>
      <c r="I59" s="394"/>
      <c r="J59" s="397"/>
    </row>
    <row r="60" spans="1:10" ht="26.25" customHeight="1">
      <c r="A60" s="392">
        <v>4</v>
      </c>
      <c r="B60" s="376" t="s">
        <v>127</v>
      </c>
      <c r="C60" s="376"/>
      <c r="D60" s="393"/>
      <c r="E60" s="394" t="s">
        <v>121</v>
      </c>
      <c r="F60" s="413"/>
      <c r="G60" s="414"/>
      <c r="H60" s="394" t="s">
        <v>121</v>
      </c>
      <c r="I60" s="394"/>
      <c r="J60" s="397"/>
    </row>
    <row r="61" spans="1:10" ht="26.25" customHeight="1">
      <c r="A61" s="392">
        <v>5</v>
      </c>
      <c r="B61" s="376" t="s">
        <v>163</v>
      </c>
      <c r="C61" s="376"/>
      <c r="D61" s="393"/>
      <c r="E61" s="394" t="s">
        <v>121</v>
      </c>
      <c r="F61" s="395"/>
      <c r="G61" s="396"/>
      <c r="H61" s="394" t="s">
        <v>121</v>
      </c>
      <c r="I61" s="394"/>
      <c r="J61" s="397"/>
    </row>
    <row r="62" spans="1:10" ht="26.25" customHeight="1">
      <c r="A62" s="208"/>
      <c r="B62" s="333" t="s">
        <v>752</v>
      </c>
      <c r="C62" s="333"/>
      <c r="D62" s="208"/>
      <c r="E62" s="334">
        <f>E63+E69+E75</f>
        <v>74144.351663749563</v>
      </c>
      <c r="F62" s="333"/>
      <c r="G62" s="333"/>
      <c r="H62" s="334">
        <f>H63+H69+H75</f>
        <v>8728.8968999999997</v>
      </c>
      <c r="I62" s="334">
        <f>I63+I69+I75</f>
        <v>1893.8818000000001</v>
      </c>
      <c r="J62" s="336"/>
    </row>
    <row r="63" spans="1:10" ht="26.25" customHeight="1">
      <c r="A63" s="69" t="s">
        <v>122</v>
      </c>
      <c r="B63" s="77" t="s">
        <v>123</v>
      </c>
      <c r="C63" s="77"/>
      <c r="D63" s="105"/>
      <c r="E63" s="209">
        <f>SUM(E64:E68)</f>
        <v>73045.495555630157</v>
      </c>
      <c r="F63" s="70"/>
      <c r="G63" s="70"/>
      <c r="H63" s="209">
        <f>SUM(H64:H68)</f>
        <v>7978.6469000000006</v>
      </c>
      <c r="I63" s="209">
        <f>SUM(I64:I68)</f>
        <v>1648.9318000000001</v>
      </c>
      <c r="J63" s="121"/>
    </row>
    <row r="64" spans="1:10" ht="26.25" customHeight="1">
      <c r="A64" s="74"/>
      <c r="B64" s="75" t="s">
        <v>124</v>
      </c>
      <c r="C64" s="75"/>
      <c r="D64" s="106"/>
      <c r="E64" s="179">
        <f>E77</f>
        <v>64640.54</v>
      </c>
      <c r="F64" s="96"/>
      <c r="G64" s="96"/>
      <c r="H64" s="179">
        <f>H77</f>
        <v>5445.27</v>
      </c>
      <c r="I64" s="179">
        <f>I77</f>
        <v>1187.2597000000001</v>
      </c>
      <c r="J64" s="122"/>
    </row>
    <row r="65" spans="1:10" ht="26.25" customHeight="1">
      <c r="A65" s="74"/>
      <c r="B65" s="75" t="s">
        <v>125</v>
      </c>
      <c r="C65" s="75"/>
      <c r="D65" s="106"/>
      <c r="E65" s="191">
        <f>E82</f>
        <v>0</v>
      </c>
      <c r="F65" s="96"/>
      <c r="G65" s="96"/>
      <c r="H65" s="191">
        <f>H82</f>
        <v>0</v>
      </c>
      <c r="I65" s="191">
        <f>I82</f>
        <v>0</v>
      </c>
      <c r="J65" s="122"/>
    </row>
    <row r="66" spans="1:10" ht="26.25" customHeight="1">
      <c r="A66" s="74"/>
      <c r="B66" s="75" t="s">
        <v>126</v>
      </c>
      <c r="C66" s="75"/>
      <c r="D66" s="106"/>
      <c r="E66" s="191">
        <f>E85</f>
        <v>4865.2255556301598</v>
      </c>
      <c r="F66" s="96"/>
      <c r="G66" s="96"/>
      <c r="H66" s="191">
        <f>H85</f>
        <v>1221.7069000000001</v>
      </c>
      <c r="I66" s="191">
        <f>I85</f>
        <v>291.1721</v>
      </c>
      <c r="J66" s="122"/>
    </row>
    <row r="67" spans="1:10" ht="26.25" customHeight="1">
      <c r="A67" s="74"/>
      <c r="B67" s="75" t="s">
        <v>127</v>
      </c>
      <c r="C67" s="75"/>
      <c r="D67" s="106"/>
      <c r="E67" s="191">
        <f>E96</f>
        <v>3539.73</v>
      </c>
      <c r="F67" s="96"/>
      <c r="G67" s="96"/>
      <c r="H67" s="191">
        <f>H96</f>
        <v>1311.67</v>
      </c>
      <c r="I67" s="191">
        <f>I96</f>
        <v>170.5</v>
      </c>
      <c r="J67" s="122"/>
    </row>
    <row r="68" spans="1:10" ht="26.25" customHeight="1">
      <c r="A68" s="74"/>
      <c r="B68" s="75" t="s">
        <v>753</v>
      </c>
      <c r="C68" s="75"/>
      <c r="D68" s="106"/>
      <c r="E68" s="191">
        <f>E101</f>
        <v>0</v>
      </c>
      <c r="F68" s="96"/>
      <c r="G68" s="96"/>
      <c r="H68" s="191">
        <f>H101</f>
        <v>0</v>
      </c>
      <c r="I68" s="191">
        <f>I101</f>
        <v>0</v>
      </c>
      <c r="J68" s="122"/>
    </row>
    <row r="69" spans="1:10" ht="26.25" customHeight="1">
      <c r="A69" s="69" t="s">
        <v>122</v>
      </c>
      <c r="B69" s="77" t="s">
        <v>128</v>
      </c>
      <c r="C69" s="77"/>
      <c r="D69" s="105"/>
      <c r="E69" s="209">
        <f>SUM(E70:E74)</f>
        <v>1098.8561081194039</v>
      </c>
      <c r="F69" s="70"/>
      <c r="G69" s="70"/>
      <c r="H69" s="209">
        <f>SUM(H70:H74)</f>
        <v>750.25</v>
      </c>
      <c r="I69" s="209">
        <f>SUM(I70:I74)</f>
        <v>244.95</v>
      </c>
      <c r="J69" s="121"/>
    </row>
    <row r="70" spans="1:10" ht="26.25" customHeight="1">
      <c r="A70" s="74"/>
      <c r="B70" s="75" t="s">
        <v>124</v>
      </c>
      <c r="C70" s="75"/>
      <c r="D70" s="106"/>
      <c r="E70" s="179"/>
      <c r="F70" s="96"/>
      <c r="G70" s="96"/>
      <c r="H70" s="216"/>
      <c r="I70" s="216"/>
      <c r="J70" s="122"/>
    </row>
    <row r="71" spans="1:10" ht="26.25" customHeight="1">
      <c r="A71" s="74"/>
      <c r="B71" s="75" t="s">
        <v>125</v>
      </c>
      <c r="C71" s="75"/>
      <c r="D71" s="106"/>
      <c r="E71" s="179"/>
      <c r="F71" s="96"/>
      <c r="G71" s="96"/>
      <c r="H71" s="216"/>
      <c r="I71" s="216"/>
      <c r="J71" s="122"/>
    </row>
    <row r="72" spans="1:10" ht="26.25" customHeight="1">
      <c r="A72" s="74"/>
      <c r="B72" s="75" t="s">
        <v>126</v>
      </c>
      <c r="C72" s="75"/>
      <c r="D72" s="106"/>
      <c r="E72" s="179"/>
      <c r="F72" s="96"/>
      <c r="G72" s="96"/>
      <c r="H72" s="216"/>
      <c r="I72" s="216"/>
      <c r="J72" s="122"/>
    </row>
    <row r="73" spans="1:10" ht="26.25" customHeight="1">
      <c r="A73" s="74"/>
      <c r="B73" s="75" t="s">
        <v>127</v>
      </c>
      <c r="C73" s="75"/>
      <c r="D73" s="106"/>
      <c r="E73" s="191">
        <f>E114</f>
        <v>1098.8561081194039</v>
      </c>
      <c r="F73" s="96"/>
      <c r="G73" s="96"/>
      <c r="H73" s="191">
        <f>H114</f>
        <v>750.25</v>
      </c>
      <c r="I73" s="191">
        <f>I114</f>
        <v>244.95</v>
      </c>
      <c r="J73" s="122"/>
    </row>
    <row r="74" spans="1:10" ht="26.25" customHeight="1">
      <c r="A74" s="74"/>
      <c r="B74" s="75" t="s">
        <v>753</v>
      </c>
      <c r="C74" s="75"/>
      <c r="D74" s="106"/>
      <c r="E74" s="179"/>
      <c r="F74" s="96"/>
      <c r="G74" s="96"/>
      <c r="H74" s="216"/>
      <c r="I74" s="216"/>
      <c r="J74" s="122"/>
    </row>
    <row r="75" spans="1:10" ht="26.25" customHeight="1">
      <c r="A75" s="69" t="s">
        <v>122</v>
      </c>
      <c r="B75" s="77" t="s">
        <v>129</v>
      </c>
      <c r="C75" s="77"/>
      <c r="D75" s="105"/>
      <c r="E75" s="180"/>
      <c r="F75" s="70"/>
      <c r="G75" s="70"/>
      <c r="H75" s="214"/>
      <c r="I75" s="214"/>
      <c r="J75" s="121"/>
    </row>
    <row r="76" spans="1:10" ht="26.25" customHeight="1">
      <c r="A76" s="69" t="s">
        <v>130</v>
      </c>
      <c r="B76" s="77" t="s">
        <v>131</v>
      </c>
      <c r="C76" s="77"/>
      <c r="D76" s="105"/>
      <c r="E76" s="71">
        <f>E77+E85+E96</f>
        <v>73045.495555630157</v>
      </c>
      <c r="F76" s="126"/>
      <c r="G76" s="72"/>
      <c r="H76" s="71">
        <f>H77+H85+H96</f>
        <v>7978.6469000000006</v>
      </c>
      <c r="I76" s="71">
        <f>I77+I85+I96</f>
        <v>1648.9318000000001</v>
      </c>
      <c r="J76" s="77"/>
    </row>
    <row r="77" spans="1:10" ht="26.25" customHeight="1">
      <c r="A77" s="217">
        <v>1</v>
      </c>
      <c r="B77" s="218" t="s">
        <v>124</v>
      </c>
      <c r="C77" s="218"/>
      <c r="D77" s="219"/>
      <c r="E77" s="220">
        <f>E78</f>
        <v>64640.54</v>
      </c>
      <c r="F77" s="148"/>
      <c r="G77" s="149"/>
      <c r="H77" s="220">
        <f>H78</f>
        <v>5445.27</v>
      </c>
      <c r="I77" s="220">
        <f>I78</f>
        <v>1187.2597000000001</v>
      </c>
      <c r="J77" s="221"/>
    </row>
    <row r="78" spans="1:10" ht="26.25" customHeight="1">
      <c r="A78" s="24">
        <v>1.1000000000000001</v>
      </c>
      <c r="B78" s="115" t="s">
        <v>132</v>
      </c>
      <c r="C78" s="115"/>
      <c r="D78" s="108"/>
      <c r="E78" s="181">
        <f>E79+E80</f>
        <v>64640.54</v>
      </c>
      <c r="F78" s="99"/>
      <c r="G78" s="100"/>
      <c r="H78" s="181">
        <f>H79+H80</f>
        <v>5445.27</v>
      </c>
      <c r="I78" s="181">
        <f>I79+I80</f>
        <v>1187.2597000000001</v>
      </c>
      <c r="J78" s="124"/>
    </row>
    <row r="79" spans="1:10" ht="26.25" customHeight="1">
      <c r="A79" s="78" t="s">
        <v>133</v>
      </c>
      <c r="B79" s="79" t="s">
        <v>754</v>
      </c>
      <c r="C79" s="203" t="s">
        <v>755</v>
      </c>
      <c r="D79" s="203" t="s">
        <v>756</v>
      </c>
      <c r="E79" s="203">
        <v>56800</v>
      </c>
      <c r="F79" s="259" t="s">
        <v>549</v>
      </c>
      <c r="G79" s="259" t="s">
        <v>549</v>
      </c>
      <c r="H79" s="204">
        <v>4530.21</v>
      </c>
      <c r="I79" s="204">
        <v>955.75969999999995</v>
      </c>
      <c r="J79" s="79" t="s">
        <v>757</v>
      </c>
    </row>
    <row r="80" spans="1:10" ht="26.25" customHeight="1">
      <c r="A80" s="78" t="s">
        <v>135</v>
      </c>
      <c r="B80" s="79" t="s">
        <v>758</v>
      </c>
      <c r="C80" s="203" t="s">
        <v>755</v>
      </c>
      <c r="D80" s="203" t="s">
        <v>756</v>
      </c>
      <c r="E80" s="203">
        <v>7840.54</v>
      </c>
      <c r="F80" s="263" t="s">
        <v>550</v>
      </c>
      <c r="G80" s="263" t="s">
        <v>550</v>
      </c>
      <c r="H80" s="204">
        <v>915.06</v>
      </c>
      <c r="I80" s="204">
        <v>231.5</v>
      </c>
      <c r="J80" s="79" t="s">
        <v>759</v>
      </c>
    </row>
    <row r="81" spans="1:10" ht="26.25" customHeight="1">
      <c r="A81" s="24">
        <v>1.2</v>
      </c>
      <c r="B81" s="115" t="s">
        <v>142</v>
      </c>
      <c r="C81" s="115"/>
      <c r="D81" s="108"/>
      <c r="E81" s="225"/>
      <c r="F81" s="99"/>
      <c r="G81" s="100"/>
      <c r="H81" s="225"/>
      <c r="I81" s="225"/>
      <c r="J81" s="124"/>
    </row>
    <row r="82" spans="1:10" ht="26.25" customHeight="1">
      <c r="A82" s="217">
        <v>2</v>
      </c>
      <c r="B82" s="218" t="s">
        <v>125</v>
      </c>
      <c r="C82" s="218"/>
      <c r="D82" s="219"/>
      <c r="E82" s="220">
        <v>0</v>
      </c>
      <c r="F82" s="148"/>
      <c r="G82" s="149"/>
      <c r="H82" s="220">
        <v>0</v>
      </c>
      <c r="I82" s="220">
        <v>0</v>
      </c>
      <c r="J82" s="221"/>
    </row>
    <row r="83" spans="1:10" ht="26.25" customHeight="1">
      <c r="A83" s="24">
        <v>2.1</v>
      </c>
      <c r="B83" s="115" t="s">
        <v>144</v>
      </c>
      <c r="C83" s="115"/>
      <c r="D83" s="108"/>
      <c r="E83" s="225"/>
      <c r="F83" s="99"/>
      <c r="G83" s="100"/>
      <c r="H83" s="225"/>
      <c r="I83" s="225"/>
      <c r="J83" s="124"/>
    </row>
    <row r="84" spans="1:10" ht="26.25" customHeight="1">
      <c r="A84" s="24">
        <v>2.2000000000000002</v>
      </c>
      <c r="B84" s="115" t="s">
        <v>148</v>
      </c>
      <c r="C84" s="115"/>
      <c r="D84" s="108"/>
      <c r="E84" s="225"/>
      <c r="F84" s="99"/>
      <c r="G84" s="100"/>
      <c r="H84" s="225"/>
      <c r="I84" s="225"/>
      <c r="J84" s="124"/>
    </row>
    <row r="85" spans="1:10" ht="26.25" customHeight="1">
      <c r="A85" s="217">
        <v>3</v>
      </c>
      <c r="B85" s="218" t="s">
        <v>126</v>
      </c>
      <c r="C85" s="218"/>
      <c r="D85" s="219"/>
      <c r="E85" s="220">
        <f>E86+E92</f>
        <v>4865.2255556301598</v>
      </c>
      <c r="F85" s="148"/>
      <c r="G85" s="149"/>
      <c r="H85" s="220">
        <f>H86+H92</f>
        <v>1221.7069000000001</v>
      </c>
      <c r="I85" s="220">
        <f>I86+I92</f>
        <v>291.1721</v>
      </c>
      <c r="J85" s="221"/>
    </row>
    <row r="86" spans="1:10" ht="26.25" customHeight="1">
      <c r="A86" s="24">
        <v>3.1</v>
      </c>
      <c r="B86" s="115" t="s">
        <v>151</v>
      </c>
      <c r="C86" s="115"/>
      <c r="D86" s="108"/>
      <c r="E86" s="230">
        <f>SUM(E87:E91)</f>
        <v>4314.1355556301596</v>
      </c>
      <c r="F86" s="99"/>
      <c r="G86" s="100"/>
      <c r="H86" s="230">
        <f>SUM(H87:H91)</f>
        <v>909.47</v>
      </c>
      <c r="I86" s="230">
        <f>SUM(I87:I91)</f>
        <v>266.20519999999999</v>
      </c>
      <c r="J86" s="124"/>
    </row>
    <row r="87" spans="1:10" ht="26.25" customHeight="1">
      <c r="A87" s="78" t="s">
        <v>152</v>
      </c>
      <c r="B87" s="79" t="s">
        <v>760</v>
      </c>
      <c r="C87" s="263" t="s">
        <v>460</v>
      </c>
      <c r="D87" s="203" t="s">
        <v>761</v>
      </c>
      <c r="E87" s="203">
        <v>965.48</v>
      </c>
      <c r="F87" s="203" t="s">
        <v>762</v>
      </c>
      <c r="G87" s="203" t="s">
        <v>763</v>
      </c>
      <c r="H87" s="204">
        <v>11.82</v>
      </c>
      <c r="I87" s="204">
        <v>11.817500000000001</v>
      </c>
      <c r="J87" s="79" t="s">
        <v>764</v>
      </c>
    </row>
    <row r="88" spans="1:10" ht="26.25" customHeight="1">
      <c r="A88" s="78" t="s">
        <v>765</v>
      </c>
      <c r="B88" s="79" t="s">
        <v>766</v>
      </c>
      <c r="C88" s="263" t="s">
        <v>460</v>
      </c>
      <c r="D88" s="203" t="s">
        <v>587</v>
      </c>
      <c r="E88" s="203">
        <v>318.47000000000003</v>
      </c>
      <c r="F88" s="263" t="s">
        <v>767</v>
      </c>
      <c r="G88" s="203" t="s">
        <v>767</v>
      </c>
      <c r="H88" s="204">
        <v>76.23</v>
      </c>
      <c r="I88" s="204">
        <v>50.55</v>
      </c>
      <c r="J88" s="79" t="s">
        <v>768</v>
      </c>
    </row>
    <row r="89" spans="1:10" ht="26.25" customHeight="1">
      <c r="A89" s="78" t="s">
        <v>769</v>
      </c>
      <c r="B89" s="79" t="s">
        <v>521</v>
      </c>
      <c r="C89" s="263" t="s">
        <v>460</v>
      </c>
      <c r="D89" s="439" t="s">
        <v>770</v>
      </c>
      <c r="E89" s="182">
        <v>238.42</v>
      </c>
      <c r="F89" s="203" t="s">
        <v>771</v>
      </c>
      <c r="G89" s="263" t="s">
        <v>772</v>
      </c>
      <c r="H89" s="204">
        <v>175.04</v>
      </c>
      <c r="I89" s="204"/>
      <c r="J89" s="79"/>
    </row>
    <row r="90" spans="1:10" ht="26.25" customHeight="1">
      <c r="A90" s="78" t="s">
        <v>773</v>
      </c>
      <c r="B90" s="255" t="s">
        <v>526</v>
      </c>
      <c r="C90" s="263" t="s">
        <v>460</v>
      </c>
      <c r="D90" s="262"/>
      <c r="E90" s="257">
        <f>26858255.5563016/10000</f>
        <v>2685.8255556301601</v>
      </c>
      <c r="F90" s="263" t="s">
        <v>527</v>
      </c>
      <c r="G90" s="263" t="s">
        <v>527</v>
      </c>
      <c r="H90" s="440">
        <v>590.13</v>
      </c>
      <c r="I90" s="440">
        <v>203.83770000000001</v>
      </c>
      <c r="J90" s="79" t="s">
        <v>774</v>
      </c>
    </row>
    <row r="91" spans="1:10" ht="26.25" customHeight="1">
      <c r="A91" s="78" t="s">
        <v>328</v>
      </c>
      <c r="B91" s="79" t="s">
        <v>775</v>
      </c>
      <c r="C91" s="263" t="s">
        <v>460</v>
      </c>
      <c r="D91" s="203"/>
      <c r="E91" s="203">
        <v>105.94</v>
      </c>
      <c r="F91" s="263" t="s">
        <v>776</v>
      </c>
      <c r="G91" s="263" t="s">
        <v>776</v>
      </c>
      <c r="H91" s="204">
        <v>56.25</v>
      </c>
      <c r="I91" s="204"/>
      <c r="J91" s="79"/>
    </row>
    <row r="92" spans="1:10" ht="26.25" customHeight="1">
      <c r="A92" s="24">
        <v>3.2</v>
      </c>
      <c r="B92" s="115" t="s">
        <v>154</v>
      </c>
      <c r="C92" s="115"/>
      <c r="D92" s="108"/>
      <c r="E92" s="230">
        <f>SUM(E93:E95)</f>
        <v>551.08999999999992</v>
      </c>
      <c r="F92" s="99"/>
      <c r="G92" s="100"/>
      <c r="H92" s="230">
        <f>SUM(H93:H95)</f>
        <v>312.23690000000005</v>
      </c>
      <c r="I92" s="230">
        <f>SUM(I93:I95)</f>
        <v>24.966899999999999</v>
      </c>
      <c r="J92" s="124"/>
    </row>
    <row r="93" spans="1:10" ht="26.25" customHeight="1">
      <c r="A93" s="78" t="s">
        <v>777</v>
      </c>
      <c r="B93" s="79" t="s">
        <v>778</v>
      </c>
      <c r="C93" s="263" t="s">
        <v>460</v>
      </c>
      <c r="D93" s="297"/>
      <c r="E93" s="182">
        <v>223.65</v>
      </c>
      <c r="F93" s="203" t="s">
        <v>779</v>
      </c>
      <c r="G93" s="203" t="s">
        <v>780</v>
      </c>
      <c r="H93" s="204">
        <v>13.97</v>
      </c>
      <c r="I93" s="204">
        <v>0.61</v>
      </c>
      <c r="J93" s="79" t="s">
        <v>781</v>
      </c>
    </row>
    <row r="94" spans="1:10" ht="26.25" customHeight="1">
      <c r="A94" s="78" t="s">
        <v>782</v>
      </c>
      <c r="B94" s="79" t="s">
        <v>783</v>
      </c>
      <c r="C94" s="263" t="s">
        <v>460</v>
      </c>
      <c r="D94" s="297"/>
      <c r="E94" s="182">
        <v>298.38</v>
      </c>
      <c r="F94" s="203" t="s">
        <v>779</v>
      </c>
      <c r="G94" s="203" t="s">
        <v>780</v>
      </c>
      <c r="H94" s="441">
        <v>274.93</v>
      </c>
      <c r="I94" s="204">
        <v>1.02</v>
      </c>
      <c r="J94" s="79" t="s">
        <v>784</v>
      </c>
    </row>
    <row r="95" spans="1:10" ht="26.25" customHeight="1">
      <c r="A95" s="78" t="s">
        <v>529</v>
      </c>
      <c r="B95" s="79" t="s">
        <v>785</v>
      </c>
      <c r="C95" s="263" t="s">
        <v>460</v>
      </c>
      <c r="D95" s="297"/>
      <c r="E95" s="182">
        <v>29.06</v>
      </c>
      <c r="F95" s="203" t="s">
        <v>786</v>
      </c>
      <c r="G95" s="203" t="s">
        <v>786</v>
      </c>
      <c r="H95" s="441">
        <v>23.3369</v>
      </c>
      <c r="I95" s="204">
        <v>23.3369</v>
      </c>
      <c r="J95" s="79" t="s">
        <v>787</v>
      </c>
    </row>
    <row r="96" spans="1:10" ht="26.25" customHeight="1">
      <c r="A96" s="217">
        <v>4</v>
      </c>
      <c r="B96" s="218" t="s">
        <v>127</v>
      </c>
      <c r="C96" s="218"/>
      <c r="D96" s="219"/>
      <c r="E96" s="220">
        <f>E97</f>
        <v>3539.73</v>
      </c>
      <c r="F96" s="148"/>
      <c r="G96" s="149"/>
      <c r="H96" s="220">
        <f>H97</f>
        <v>1311.67</v>
      </c>
      <c r="I96" s="220">
        <f>I97</f>
        <v>170.5</v>
      </c>
      <c r="J96" s="221"/>
    </row>
    <row r="97" spans="1:10" ht="26.25" customHeight="1">
      <c r="A97" s="24">
        <v>4.0999999999999996</v>
      </c>
      <c r="B97" s="115" t="s">
        <v>156</v>
      </c>
      <c r="C97" s="115"/>
      <c r="D97" s="108"/>
      <c r="E97" s="230">
        <f>SUM(E98:E99)</f>
        <v>3539.73</v>
      </c>
      <c r="F97" s="99"/>
      <c r="G97" s="100"/>
      <c r="H97" s="230">
        <f>SUM(H98:H99)</f>
        <v>1311.67</v>
      </c>
      <c r="I97" s="230">
        <f>SUM(I98:I99)</f>
        <v>170.5</v>
      </c>
      <c r="J97" s="124"/>
    </row>
    <row r="98" spans="1:10" ht="26.25" customHeight="1">
      <c r="A98" s="78" t="s">
        <v>157</v>
      </c>
      <c r="B98" s="79" t="s">
        <v>788</v>
      </c>
      <c r="C98" s="263" t="s">
        <v>460</v>
      </c>
      <c r="D98" s="203" t="s">
        <v>789</v>
      </c>
      <c r="E98" s="203">
        <v>3066.66</v>
      </c>
      <c r="F98" s="263" t="s">
        <v>790</v>
      </c>
      <c r="G98" s="263" t="s">
        <v>791</v>
      </c>
      <c r="H98" s="204">
        <v>1242.04</v>
      </c>
      <c r="I98" s="204">
        <v>151.9</v>
      </c>
      <c r="J98" s="79" t="s">
        <v>792</v>
      </c>
    </row>
    <row r="99" spans="1:10" ht="26.25" customHeight="1">
      <c r="A99" s="78" t="s">
        <v>158</v>
      </c>
      <c r="B99" s="14" t="s">
        <v>793</v>
      </c>
      <c r="C99" s="203" t="s">
        <v>794</v>
      </c>
      <c r="D99" s="203" t="s">
        <v>795</v>
      </c>
      <c r="E99" s="203">
        <v>473.07</v>
      </c>
      <c r="F99" s="263" t="s">
        <v>796</v>
      </c>
      <c r="G99" s="263" t="s">
        <v>797</v>
      </c>
      <c r="H99" s="204">
        <v>69.63</v>
      </c>
      <c r="I99" s="204">
        <v>18.600000000000001</v>
      </c>
      <c r="J99" s="79" t="s">
        <v>798</v>
      </c>
    </row>
    <row r="100" spans="1:10" ht="26.25" customHeight="1">
      <c r="A100" s="24">
        <v>4.2</v>
      </c>
      <c r="B100" s="115" t="s">
        <v>160</v>
      </c>
      <c r="C100" s="115"/>
      <c r="D100" s="108"/>
      <c r="E100" s="225"/>
      <c r="F100" s="99"/>
      <c r="G100" s="100"/>
      <c r="H100" s="438"/>
      <c r="I100" s="438"/>
      <c r="J100" s="124"/>
    </row>
    <row r="101" spans="1:10" ht="26.25" customHeight="1">
      <c r="A101" s="217">
        <v>5</v>
      </c>
      <c r="B101" s="218" t="s">
        <v>163</v>
      </c>
      <c r="C101" s="218"/>
      <c r="D101" s="219"/>
      <c r="E101" s="220">
        <v>0</v>
      </c>
      <c r="F101" s="148"/>
      <c r="G101" s="149"/>
      <c r="H101" s="220">
        <v>0</v>
      </c>
      <c r="I101" s="220">
        <v>0</v>
      </c>
      <c r="J101" s="221"/>
    </row>
    <row r="102" spans="1:10" ht="26.25" customHeight="1">
      <c r="A102" s="24">
        <v>5.0999999999999996</v>
      </c>
      <c r="B102" s="115" t="s">
        <v>164</v>
      </c>
      <c r="C102" s="115"/>
      <c r="D102" s="108"/>
      <c r="E102" s="225"/>
      <c r="F102" s="99"/>
      <c r="G102" s="100"/>
      <c r="H102" s="225"/>
      <c r="I102" s="225"/>
      <c r="J102" s="124"/>
    </row>
    <row r="103" spans="1:10" ht="26.25" customHeight="1">
      <c r="A103" s="24">
        <v>5.2</v>
      </c>
      <c r="B103" s="115" t="s">
        <v>167</v>
      </c>
      <c r="C103" s="115"/>
      <c r="D103" s="108"/>
      <c r="E103" s="225"/>
      <c r="F103" s="99"/>
      <c r="G103" s="100"/>
      <c r="H103" s="225"/>
      <c r="I103" s="225"/>
      <c r="J103" s="124"/>
    </row>
    <row r="104" spans="1:10" ht="26.25" customHeight="1">
      <c r="A104" s="69" t="s">
        <v>170</v>
      </c>
      <c r="B104" s="77" t="s">
        <v>171</v>
      </c>
      <c r="C104" s="77"/>
      <c r="D104" s="105"/>
      <c r="E104" s="71">
        <f>E105+E108+E111+E114+E118</f>
        <v>1098.8561081194039</v>
      </c>
      <c r="F104" s="126"/>
      <c r="G104" s="72"/>
      <c r="H104" s="71">
        <f>H105+H108+H111+H114+H118</f>
        <v>750.25</v>
      </c>
      <c r="I104" s="71">
        <f>I105+I108+I111+I114+I118</f>
        <v>244.95</v>
      </c>
      <c r="J104" s="77"/>
    </row>
    <row r="105" spans="1:10" ht="26.25" customHeight="1">
      <c r="A105" s="217">
        <v>1</v>
      </c>
      <c r="B105" s="218" t="s">
        <v>124</v>
      </c>
      <c r="C105" s="218"/>
      <c r="D105" s="219"/>
      <c r="E105" s="220">
        <v>0</v>
      </c>
      <c r="F105" s="148"/>
      <c r="G105" s="149"/>
      <c r="H105" s="220">
        <v>0</v>
      </c>
      <c r="I105" s="220">
        <v>0</v>
      </c>
      <c r="J105" s="221"/>
    </row>
    <row r="106" spans="1:10" ht="26.25" customHeight="1">
      <c r="A106" s="24">
        <v>1.1000000000000001</v>
      </c>
      <c r="B106" s="115" t="s">
        <v>132</v>
      </c>
      <c r="C106" s="115"/>
      <c r="D106" s="108"/>
      <c r="E106" s="225"/>
      <c r="F106" s="99"/>
      <c r="G106" s="100"/>
      <c r="H106" s="225"/>
      <c r="I106" s="225"/>
      <c r="J106" s="124"/>
    </row>
    <row r="107" spans="1:10" ht="26.25" customHeight="1">
      <c r="A107" s="24">
        <v>1.2</v>
      </c>
      <c r="B107" s="115" t="s">
        <v>142</v>
      </c>
      <c r="C107" s="115"/>
      <c r="D107" s="108"/>
      <c r="E107" s="225"/>
      <c r="F107" s="99"/>
      <c r="G107" s="100"/>
      <c r="H107" s="225"/>
      <c r="I107" s="225"/>
      <c r="J107" s="124"/>
    </row>
    <row r="108" spans="1:10" ht="26.25" customHeight="1">
      <c r="A108" s="217">
        <v>2</v>
      </c>
      <c r="B108" s="218" t="s">
        <v>126</v>
      </c>
      <c r="C108" s="218"/>
      <c r="D108" s="219"/>
      <c r="E108" s="220">
        <v>0</v>
      </c>
      <c r="F108" s="148"/>
      <c r="G108" s="149"/>
      <c r="H108" s="220">
        <v>0</v>
      </c>
      <c r="I108" s="220">
        <v>0</v>
      </c>
      <c r="J108" s="221"/>
    </row>
    <row r="109" spans="1:10" ht="26.25" customHeight="1">
      <c r="A109" s="24">
        <v>2.1</v>
      </c>
      <c r="B109" s="115" t="s">
        <v>151</v>
      </c>
      <c r="C109" s="115"/>
      <c r="D109" s="108"/>
      <c r="E109" s="225"/>
      <c r="F109" s="99"/>
      <c r="G109" s="100"/>
      <c r="H109" s="225"/>
      <c r="I109" s="225"/>
      <c r="J109" s="124"/>
    </row>
    <row r="110" spans="1:10" ht="26.25" customHeight="1">
      <c r="A110" s="24">
        <v>2.2000000000000002</v>
      </c>
      <c r="B110" s="115" t="s">
        <v>154</v>
      </c>
      <c r="C110" s="115"/>
      <c r="D110" s="108"/>
      <c r="E110" s="225"/>
      <c r="F110" s="99"/>
      <c r="G110" s="100"/>
      <c r="H110" s="225"/>
      <c r="I110" s="225"/>
      <c r="J110" s="124"/>
    </row>
    <row r="111" spans="1:10" ht="26.25" customHeight="1">
      <c r="A111" s="217">
        <v>3</v>
      </c>
      <c r="B111" s="218" t="s">
        <v>125</v>
      </c>
      <c r="C111" s="218"/>
      <c r="D111" s="219"/>
      <c r="E111" s="220">
        <v>0</v>
      </c>
      <c r="F111" s="148"/>
      <c r="G111" s="149"/>
      <c r="H111" s="220">
        <v>0</v>
      </c>
      <c r="I111" s="220">
        <v>0</v>
      </c>
      <c r="J111" s="221"/>
    </row>
    <row r="112" spans="1:10" ht="26.25" customHeight="1">
      <c r="A112" s="24">
        <v>3.1</v>
      </c>
      <c r="B112" s="115" t="s">
        <v>144</v>
      </c>
      <c r="C112" s="115"/>
      <c r="D112" s="108"/>
      <c r="E112" s="225"/>
      <c r="F112" s="99"/>
      <c r="G112" s="100"/>
      <c r="H112" s="225"/>
      <c r="I112" s="225"/>
      <c r="J112" s="124"/>
    </row>
    <row r="113" spans="1:10" ht="26.25" customHeight="1">
      <c r="A113" s="24">
        <v>3.2</v>
      </c>
      <c r="B113" s="115" t="s">
        <v>148</v>
      </c>
      <c r="C113" s="115"/>
      <c r="D113" s="108"/>
      <c r="E113" s="225"/>
      <c r="F113" s="99"/>
      <c r="G113" s="100"/>
      <c r="H113" s="225"/>
      <c r="I113" s="225"/>
      <c r="J113" s="124"/>
    </row>
    <row r="114" spans="1:10" ht="26.25" customHeight="1">
      <c r="A114" s="217">
        <v>4</v>
      </c>
      <c r="B114" s="218" t="s">
        <v>127</v>
      </c>
      <c r="C114" s="218"/>
      <c r="D114" s="219"/>
      <c r="E114" s="220">
        <f>E115+E117</f>
        <v>1098.8561081194039</v>
      </c>
      <c r="F114" s="148"/>
      <c r="G114" s="149"/>
      <c r="H114" s="220">
        <f>H115+H117</f>
        <v>750.25</v>
      </c>
      <c r="I114" s="220">
        <f>I115+I117</f>
        <v>244.95</v>
      </c>
      <c r="J114" s="221"/>
    </row>
    <row r="115" spans="1:10" ht="26.25" customHeight="1">
      <c r="A115" s="24">
        <v>4.0999999999999996</v>
      </c>
      <c r="B115" s="115" t="s">
        <v>156</v>
      </c>
      <c r="C115" s="115"/>
      <c r="D115" s="108"/>
      <c r="E115" s="181">
        <f>E116</f>
        <v>1098.8561081194039</v>
      </c>
      <c r="F115" s="99"/>
      <c r="G115" s="100"/>
      <c r="H115" s="181">
        <f>H116</f>
        <v>750.25</v>
      </c>
      <c r="I115" s="181">
        <f>I116</f>
        <v>244.95</v>
      </c>
      <c r="J115" s="124"/>
    </row>
    <row r="116" spans="1:10" ht="26.25" customHeight="1">
      <c r="A116" s="78" t="s">
        <v>157</v>
      </c>
      <c r="B116" s="79" t="s">
        <v>799</v>
      </c>
      <c r="C116" s="203" t="s">
        <v>794</v>
      </c>
      <c r="D116" s="203" t="s">
        <v>800</v>
      </c>
      <c r="E116" s="257">
        <v>1098.8561081194039</v>
      </c>
      <c r="F116" s="313" t="s">
        <v>606</v>
      </c>
      <c r="G116" s="443" t="s">
        <v>606</v>
      </c>
      <c r="H116" s="223">
        <v>750.25</v>
      </c>
      <c r="I116" s="223">
        <v>244.95</v>
      </c>
      <c r="J116" s="79" t="s">
        <v>801</v>
      </c>
    </row>
    <row r="117" spans="1:10" ht="26.25" customHeight="1">
      <c r="A117" s="24">
        <v>4.2</v>
      </c>
      <c r="B117" s="115" t="s">
        <v>160</v>
      </c>
      <c r="C117" s="115"/>
      <c r="D117" s="108"/>
      <c r="E117" s="225"/>
      <c r="F117" s="99"/>
      <c r="G117" s="100"/>
      <c r="H117" s="225"/>
      <c r="I117" s="225"/>
      <c r="J117" s="124"/>
    </row>
    <row r="118" spans="1:10" ht="26.25" customHeight="1">
      <c r="A118" s="217">
        <v>5</v>
      </c>
      <c r="B118" s="218" t="s">
        <v>163</v>
      </c>
      <c r="C118" s="218"/>
      <c r="D118" s="219"/>
      <c r="E118" s="444">
        <v>0</v>
      </c>
      <c r="F118" s="162"/>
      <c r="G118" s="163"/>
      <c r="H118" s="444">
        <v>0</v>
      </c>
      <c r="I118" s="444">
        <v>0</v>
      </c>
      <c r="J118" s="221"/>
    </row>
    <row r="119" spans="1:10" ht="26.25" customHeight="1">
      <c r="A119" s="24">
        <v>5.0999999999999996</v>
      </c>
      <c r="B119" s="115" t="s">
        <v>164</v>
      </c>
      <c r="C119" s="115"/>
      <c r="D119" s="108"/>
      <c r="E119" s="225"/>
      <c r="F119" s="99"/>
      <c r="G119" s="100"/>
      <c r="H119" s="225"/>
      <c r="I119" s="225"/>
      <c r="J119" s="124"/>
    </row>
    <row r="120" spans="1:10" ht="26.25" customHeight="1">
      <c r="A120" s="24">
        <v>5.2</v>
      </c>
      <c r="B120" s="115" t="s">
        <v>167</v>
      </c>
      <c r="C120" s="115"/>
      <c r="D120" s="108"/>
      <c r="E120" s="225"/>
      <c r="F120" s="99"/>
      <c r="G120" s="100"/>
      <c r="H120" s="225"/>
      <c r="I120" s="225"/>
      <c r="J120" s="124"/>
    </row>
    <row r="121" spans="1:10" ht="26.25" customHeight="1">
      <c r="A121" s="208" t="s">
        <v>802</v>
      </c>
      <c r="B121" s="333" t="s">
        <v>803</v>
      </c>
      <c r="C121" s="333"/>
      <c r="D121" s="208" t="s">
        <v>804</v>
      </c>
      <c r="E121" s="334">
        <v>110688.44</v>
      </c>
      <c r="F121" s="333"/>
      <c r="G121" s="333"/>
      <c r="H121" s="335">
        <v>16615.23</v>
      </c>
      <c r="I121" s="335">
        <v>3846.63</v>
      </c>
      <c r="J121" s="336"/>
    </row>
    <row r="122" spans="1:10" ht="26.25" customHeight="1">
      <c r="A122" s="69" t="s">
        <v>805</v>
      </c>
      <c r="B122" s="77" t="s">
        <v>806</v>
      </c>
      <c r="C122" s="77"/>
      <c r="D122" s="69"/>
      <c r="E122" s="178">
        <v>110688.44</v>
      </c>
      <c r="F122" s="180"/>
      <c r="G122" s="180"/>
      <c r="H122" s="178">
        <v>16615.23</v>
      </c>
      <c r="I122" s="178">
        <v>3846.63</v>
      </c>
      <c r="J122" s="121"/>
    </row>
    <row r="123" spans="1:10" ht="26.25" customHeight="1">
      <c r="A123" s="74"/>
      <c r="B123" s="75" t="s">
        <v>807</v>
      </c>
      <c r="C123" s="75"/>
      <c r="D123" s="74"/>
      <c r="E123" s="191">
        <v>85795.38</v>
      </c>
      <c r="F123" s="179"/>
      <c r="G123" s="179"/>
      <c r="H123" s="191">
        <v>11105.759999999998</v>
      </c>
      <c r="I123" s="191">
        <v>2976.4300000000003</v>
      </c>
      <c r="J123" s="122"/>
    </row>
    <row r="124" spans="1:10" ht="26.25" customHeight="1">
      <c r="A124" s="74"/>
      <c r="B124" s="75" t="s">
        <v>808</v>
      </c>
      <c r="C124" s="75"/>
      <c r="D124" s="74"/>
      <c r="E124" s="191">
        <v>0</v>
      </c>
      <c r="F124" s="179"/>
      <c r="G124" s="179"/>
      <c r="H124" s="191">
        <v>0</v>
      </c>
      <c r="I124" s="191">
        <v>0</v>
      </c>
      <c r="J124" s="122"/>
    </row>
    <row r="125" spans="1:10" ht="26.25" customHeight="1">
      <c r="A125" s="74"/>
      <c r="B125" s="75" t="s">
        <v>809</v>
      </c>
      <c r="C125" s="75"/>
      <c r="D125" s="74"/>
      <c r="E125" s="191">
        <v>0</v>
      </c>
      <c r="F125" s="179"/>
      <c r="G125" s="179"/>
      <c r="H125" s="191">
        <v>0</v>
      </c>
      <c r="I125" s="191">
        <v>0</v>
      </c>
      <c r="J125" s="122"/>
    </row>
    <row r="126" spans="1:10" ht="26.25" customHeight="1">
      <c r="A126" s="74"/>
      <c r="B126" s="75" t="s">
        <v>810</v>
      </c>
      <c r="C126" s="75"/>
      <c r="D126" s="74"/>
      <c r="E126" s="191">
        <v>24893.06</v>
      </c>
      <c r="F126" s="179"/>
      <c r="G126" s="179"/>
      <c r="H126" s="191">
        <v>5509.47</v>
      </c>
      <c r="I126" s="191">
        <v>870.2</v>
      </c>
      <c r="J126" s="122"/>
    </row>
    <row r="127" spans="1:10" ht="26.25" customHeight="1">
      <c r="A127" s="74"/>
      <c r="B127" s="115" t="s">
        <v>163</v>
      </c>
      <c r="C127" s="115"/>
      <c r="D127" s="74"/>
      <c r="E127" s="191">
        <v>0</v>
      </c>
      <c r="F127" s="179"/>
      <c r="G127" s="179"/>
      <c r="H127" s="191">
        <v>0</v>
      </c>
      <c r="I127" s="191">
        <v>0</v>
      </c>
      <c r="J127" s="122"/>
    </row>
    <row r="128" spans="1:10" ht="26.25" customHeight="1">
      <c r="A128" s="69" t="s">
        <v>805</v>
      </c>
      <c r="B128" s="77" t="s">
        <v>811</v>
      </c>
      <c r="C128" s="77"/>
      <c r="D128" s="69"/>
      <c r="E128" s="180"/>
      <c r="F128" s="180"/>
      <c r="G128" s="180"/>
      <c r="H128" s="197"/>
      <c r="I128" s="197"/>
      <c r="J128" s="121"/>
    </row>
    <row r="129" spans="1:10" ht="26.25" customHeight="1">
      <c r="A129" s="74"/>
      <c r="B129" s="75" t="s">
        <v>812</v>
      </c>
      <c r="C129" s="75"/>
      <c r="D129" s="74"/>
      <c r="E129" s="179"/>
      <c r="F129" s="179"/>
      <c r="G129" s="179"/>
      <c r="H129" s="198"/>
      <c r="I129" s="198"/>
      <c r="J129" s="122"/>
    </row>
    <row r="130" spans="1:10" ht="26.25" customHeight="1">
      <c r="A130" s="74"/>
      <c r="B130" s="75" t="s">
        <v>813</v>
      </c>
      <c r="C130" s="75"/>
      <c r="D130" s="74"/>
      <c r="E130" s="179"/>
      <c r="F130" s="179"/>
      <c r="G130" s="179"/>
      <c r="H130" s="198"/>
      <c r="I130" s="198"/>
      <c r="J130" s="122"/>
    </row>
    <row r="131" spans="1:10" ht="26.25" customHeight="1">
      <c r="A131" s="74"/>
      <c r="B131" s="75" t="s">
        <v>814</v>
      </c>
      <c r="C131" s="75"/>
      <c r="D131" s="74"/>
      <c r="E131" s="179"/>
      <c r="F131" s="179"/>
      <c r="G131" s="179"/>
      <c r="H131" s="198"/>
      <c r="I131" s="198"/>
      <c r="J131" s="122"/>
    </row>
    <row r="132" spans="1:10" ht="26.25" customHeight="1">
      <c r="A132" s="74"/>
      <c r="B132" s="75" t="s">
        <v>815</v>
      </c>
      <c r="C132" s="75"/>
      <c r="D132" s="74"/>
      <c r="E132" s="179"/>
      <c r="F132" s="179"/>
      <c r="G132" s="179"/>
      <c r="H132" s="198"/>
      <c r="I132" s="198"/>
      <c r="J132" s="122"/>
    </row>
    <row r="133" spans="1:10" ht="26.25" customHeight="1">
      <c r="A133" s="74"/>
      <c r="B133" s="115" t="s">
        <v>163</v>
      </c>
      <c r="C133" s="115"/>
      <c r="D133" s="74"/>
      <c r="E133" s="179"/>
      <c r="F133" s="179"/>
      <c r="G133" s="179"/>
      <c r="H133" s="198"/>
      <c r="I133" s="198"/>
      <c r="J133" s="122"/>
    </row>
    <row r="134" spans="1:10" ht="26.25" customHeight="1">
      <c r="A134" s="69" t="s">
        <v>805</v>
      </c>
      <c r="B134" s="77" t="s">
        <v>816</v>
      </c>
      <c r="C134" s="77"/>
      <c r="D134" s="69"/>
      <c r="E134" s="180"/>
      <c r="F134" s="180"/>
      <c r="G134" s="180"/>
      <c r="H134" s="197"/>
      <c r="I134" s="197"/>
      <c r="J134" s="121"/>
    </row>
    <row r="135" spans="1:10" ht="26.25" customHeight="1">
      <c r="A135" s="74"/>
      <c r="B135" s="75"/>
      <c r="C135" s="75"/>
      <c r="D135" s="74"/>
      <c r="E135" s="179"/>
      <c r="F135" s="179"/>
      <c r="G135" s="179"/>
      <c r="H135" s="198"/>
      <c r="I135" s="198"/>
      <c r="J135" s="122"/>
    </row>
    <row r="136" spans="1:10" ht="26.25" customHeight="1">
      <c r="A136" s="69" t="s">
        <v>817</v>
      </c>
      <c r="B136" s="77" t="s">
        <v>818</v>
      </c>
      <c r="C136" s="77"/>
      <c r="D136" s="69"/>
      <c r="E136" s="195">
        <v>110688.44</v>
      </c>
      <c r="F136" s="126"/>
      <c r="G136" s="72"/>
      <c r="H136" s="195">
        <v>16615.23</v>
      </c>
      <c r="I136" s="195">
        <v>3846.63</v>
      </c>
      <c r="J136" s="77"/>
    </row>
    <row r="137" spans="1:10" ht="26.25" customHeight="1">
      <c r="A137" s="66">
        <v>1</v>
      </c>
      <c r="B137" s="114" t="s">
        <v>819</v>
      </c>
      <c r="C137" s="114"/>
      <c r="D137" s="66"/>
      <c r="E137" s="67">
        <v>85795.38</v>
      </c>
      <c r="F137" s="127"/>
      <c r="G137" s="68"/>
      <c r="H137" s="67">
        <v>11105.759999999998</v>
      </c>
      <c r="I137" s="67">
        <v>2976.4300000000003</v>
      </c>
      <c r="J137" s="123"/>
    </row>
    <row r="138" spans="1:10" ht="26.25" customHeight="1">
      <c r="A138" s="24">
        <v>1.1000000000000001</v>
      </c>
      <c r="B138" s="115" t="s">
        <v>820</v>
      </c>
      <c r="C138" s="115"/>
      <c r="D138" s="24"/>
      <c r="E138" s="181">
        <v>63906.53</v>
      </c>
      <c r="F138" s="200"/>
      <c r="G138" s="201"/>
      <c r="H138" s="181">
        <v>6099.82</v>
      </c>
      <c r="I138" s="181">
        <v>1974.3500000000001</v>
      </c>
      <c r="J138" s="124"/>
    </row>
    <row r="139" spans="1:10" ht="26.25" customHeight="1">
      <c r="A139" s="78" t="s">
        <v>821</v>
      </c>
      <c r="B139" s="79" t="s">
        <v>822</v>
      </c>
      <c r="C139" s="203" t="s">
        <v>823</v>
      </c>
      <c r="D139" s="196" t="s">
        <v>824</v>
      </c>
      <c r="E139" s="182">
        <v>47600</v>
      </c>
      <c r="F139" s="442" t="s">
        <v>825</v>
      </c>
      <c r="G139" s="442" t="s">
        <v>825</v>
      </c>
      <c r="H139" s="204">
        <v>895.74</v>
      </c>
      <c r="I139" s="296">
        <v>437.36</v>
      </c>
      <c r="J139" s="79" t="s">
        <v>826</v>
      </c>
    </row>
    <row r="140" spans="1:10" ht="26.25" customHeight="1">
      <c r="A140" s="78" t="s">
        <v>827</v>
      </c>
      <c r="B140" s="79" t="s">
        <v>828</v>
      </c>
      <c r="C140" s="203" t="s">
        <v>823</v>
      </c>
      <c r="D140" s="196" t="s">
        <v>829</v>
      </c>
      <c r="E140" s="182">
        <v>8504</v>
      </c>
      <c r="F140" s="442" t="s">
        <v>830</v>
      </c>
      <c r="G140" s="442" t="s">
        <v>830</v>
      </c>
      <c r="H140" s="204">
        <v>2667.26</v>
      </c>
      <c r="I140" s="296">
        <v>861.77</v>
      </c>
      <c r="J140" s="79" t="s">
        <v>831</v>
      </c>
    </row>
    <row r="141" spans="1:10" ht="26.25" customHeight="1">
      <c r="A141" s="78" t="s">
        <v>136</v>
      </c>
      <c r="B141" s="79" t="s">
        <v>832</v>
      </c>
      <c r="C141" s="203" t="s">
        <v>823</v>
      </c>
      <c r="D141" s="196" t="s">
        <v>833</v>
      </c>
      <c r="E141" s="193">
        <v>7802.53</v>
      </c>
      <c r="F141" s="203" t="s">
        <v>220</v>
      </c>
      <c r="G141" s="171" t="s">
        <v>220</v>
      </c>
      <c r="H141" s="204">
        <v>2536.8200000000002</v>
      </c>
      <c r="I141" s="204">
        <v>675.22</v>
      </c>
      <c r="J141" s="79" t="s">
        <v>834</v>
      </c>
    </row>
    <row r="142" spans="1:10" ht="26.25" customHeight="1">
      <c r="A142" s="24">
        <v>1.2</v>
      </c>
      <c r="B142" s="115" t="s">
        <v>142</v>
      </c>
      <c r="C142" s="115"/>
      <c r="D142" s="78"/>
      <c r="E142" s="182">
        <v>21888.85</v>
      </c>
      <c r="F142" s="203"/>
      <c r="G142" s="171"/>
      <c r="H142" s="182">
        <v>5005.9399999999996</v>
      </c>
      <c r="I142" s="182">
        <v>1002.08</v>
      </c>
      <c r="J142" s="79"/>
    </row>
    <row r="143" spans="1:10" ht="26.25" customHeight="1">
      <c r="A143" s="78" t="s">
        <v>835</v>
      </c>
      <c r="B143" s="79" t="s">
        <v>836</v>
      </c>
      <c r="C143" s="79"/>
      <c r="D143" s="445"/>
      <c r="E143" s="182">
        <v>21888.85</v>
      </c>
      <c r="F143" s="203" t="s">
        <v>837</v>
      </c>
      <c r="G143" s="203" t="s">
        <v>837</v>
      </c>
      <c r="H143" s="204">
        <v>5005.9399999999996</v>
      </c>
      <c r="I143" s="204">
        <v>1002.08</v>
      </c>
      <c r="J143" s="79" t="s">
        <v>838</v>
      </c>
    </row>
    <row r="144" spans="1:10" ht="26.25" customHeight="1">
      <c r="A144" s="66">
        <v>2</v>
      </c>
      <c r="B144" s="114" t="s">
        <v>839</v>
      </c>
      <c r="C144" s="114"/>
      <c r="D144" s="66"/>
      <c r="E144" s="67">
        <v>0</v>
      </c>
      <c r="F144" s="127"/>
      <c r="G144" s="68"/>
      <c r="H144" s="199">
        <v>0</v>
      </c>
      <c r="I144" s="199"/>
      <c r="J144" s="123"/>
    </row>
    <row r="145" spans="1:10" ht="26.25" customHeight="1">
      <c r="A145" s="66">
        <v>3</v>
      </c>
      <c r="B145" s="114" t="s">
        <v>814</v>
      </c>
      <c r="C145" s="114"/>
      <c r="D145" s="66"/>
      <c r="E145" s="67">
        <v>0</v>
      </c>
      <c r="F145" s="127"/>
      <c r="G145" s="68"/>
      <c r="H145" s="199">
        <v>0</v>
      </c>
      <c r="I145" s="199"/>
      <c r="J145" s="123"/>
    </row>
    <row r="146" spans="1:10" ht="26.25" customHeight="1">
      <c r="A146" s="66">
        <v>4</v>
      </c>
      <c r="B146" s="114" t="s">
        <v>815</v>
      </c>
      <c r="C146" s="114"/>
      <c r="D146" s="66"/>
      <c r="E146" s="67">
        <v>24893.06</v>
      </c>
      <c r="F146" s="127"/>
      <c r="G146" s="68"/>
      <c r="H146" s="67">
        <v>5509.47</v>
      </c>
      <c r="I146" s="67">
        <v>870.2</v>
      </c>
      <c r="J146" s="123"/>
    </row>
    <row r="147" spans="1:10" s="355" customFormat="1" ht="26.25" customHeight="1">
      <c r="A147" s="24">
        <v>4.0999999999999996</v>
      </c>
      <c r="B147" s="115" t="s">
        <v>840</v>
      </c>
      <c r="C147" s="115"/>
      <c r="D147" s="24"/>
      <c r="E147" s="181">
        <v>22328.06</v>
      </c>
      <c r="F147" s="200"/>
      <c r="G147" s="201"/>
      <c r="H147" s="181">
        <v>5509.47</v>
      </c>
      <c r="I147" s="181">
        <v>870.2</v>
      </c>
      <c r="J147" s="124"/>
    </row>
    <row r="148" spans="1:10" ht="26.25" customHeight="1">
      <c r="A148" s="78" t="s">
        <v>841</v>
      </c>
      <c r="B148" s="79" t="s">
        <v>842</v>
      </c>
      <c r="C148" s="203" t="s">
        <v>823</v>
      </c>
      <c r="D148" s="196" t="s">
        <v>843</v>
      </c>
      <c r="E148" s="182">
        <v>20000</v>
      </c>
      <c r="F148" s="203" t="s">
        <v>230</v>
      </c>
      <c r="G148" s="171" t="s">
        <v>230</v>
      </c>
      <c r="H148" s="204">
        <v>4054.48</v>
      </c>
      <c r="I148" s="296">
        <v>550.5</v>
      </c>
      <c r="J148" s="79" t="s">
        <v>844</v>
      </c>
    </row>
    <row r="149" spans="1:10" ht="26.25" customHeight="1">
      <c r="A149" s="78" t="s">
        <v>845</v>
      </c>
      <c r="B149" s="79" t="s">
        <v>846</v>
      </c>
      <c r="C149" s="203" t="s">
        <v>847</v>
      </c>
      <c r="D149" s="196" t="s">
        <v>848</v>
      </c>
      <c r="E149" s="182">
        <v>2328.06</v>
      </c>
      <c r="F149" s="203" t="s">
        <v>233</v>
      </c>
      <c r="G149" s="171" t="s">
        <v>849</v>
      </c>
      <c r="H149" s="204">
        <v>1454.99</v>
      </c>
      <c r="I149" s="296">
        <v>319.7</v>
      </c>
      <c r="J149" s="79" t="s">
        <v>850</v>
      </c>
    </row>
    <row r="150" spans="1:10" ht="26.25" customHeight="1">
      <c r="A150" s="78"/>
      <c r="B150" s="79"/>
      <c r="C150" s="203"/>
      <c r="D150" s="78"/>
      <c r="E150" s="182"/>
      <c r="F150" s="203"/>
      <c r="G150" s="171"/>
      <c r="H150" s="204"/>
      <c r="I150" s="204"/>
      <c r="J150" s="79"/>
    </row>
    <row r="151" spans="1:10" ht="26.25" customHeight="1">
      <c r="A151" s="24">
        <v>4.2</v>
      </c>
      <c r="B151" s="115" t="s">
        <v>851</v>
      </c>
      <c r="C151" s="203"/>
      <c r="D151" s="24"/>
      <c r="E151" s="181">
        <v>2565.0000000000005</v>
      </c>
      <c r="F151" s="200"/>
      <c r="G151" s="201"/>
      <c r="H151" s="181">
        <v>0</v>
      </c>
      <c r="I151" s="181">
        <v>0</v>
      </c>
      <c r="J151" s="124"/>
    </row>
    <row r="152" spans="1:10" ht="26.25" customHeight="1">
      <c r="A152" s="78" t="s">
        <v>852</v>
      </c>
      <c r="B152" s="79" t="s">
        <v>853</v>
      </c>
      <c r="C152" s="203" t="s">
        <v>854</v>
      </c>
      <c r="D152" s="196" t="s">
        <v>855</v>
      </c>
      <c r="E152" s="182">
        <v>2565.0000000000005</v>
      </c>
      <c r="F152" s="442" t="s">
        <v>856</v>
      </c>
      <c r="G152" s="442" t="s">
        <v>649</v>
      </c>
      <c r="H152" s="204" t="s">
        <v>857</v>
      </c>
      <c r="I152" s="296" t="s">
        <v>858</v>
      </c>
      <c r="J152" s="79" t="s">
        <v>859</v>
      </c>
    </row>
    <row r="153" spans="1:10" ht="26.25" customHeight="1">
      <c r="A153" s="66">
        <v>5</v>
      </c>
      <c r="B153" s="114" t="s">
        <v>860</v>
      </c>
      <c r="C153" s="114"/>
      <c r="D153" s="66"/>
      <c r="E153" s="67">
        <v>0</v>
      </c>
      <c r="F153" s="127"/>
      <c r="G153" s="68"/>
      <c r="H153" s="199">
        <v>0</v>
      </c>
      <c r="I153" s="199"/>
      <c r="J153" s="123"/>
    </row>
    <row r="154" spans="1:10" ht="26.25" customHeight="1">
      <c r="A154" s="69" t="s">
        <v>861</v>
      </c>
      <c r="B154" s="77" t="s">
        <v>862</v>
      </c>
      <c r="C154" s="77"/>
      <c r="D154" s="69"/>
      <c r="E154" s="71" t="s">
        <v>863</v>
      </c>
      <c r="F154" s="126"/>
      <c r="G154" s="72"/>
      <c r="H154" s="197" t="s">
        <v>863</v>
      </c>
      <c r="I154" s="197"/>
      <c r="J154" s="77"/>
    </row>
    <row r="155" spans="1:10" ht="26.25" customHeight="1">
      <c r="A155" s="66">
        <v>1</v>
      </c>
      <c r="B155" s="114" t="s">
        <v>864</v>
      </c>
      <c r="C155" s="114"/>
      <c r="D155" s="66"/>
      <c r="E155" s="67" t="s">
        <v>863</v>
      </c>
      <c r="F155" s="127"/>
      <c r="G155" s="68"/>
      <c r="H155" s="199" t="s">
        <v>863</v>
      </c>
      <c r="I155" s="199"/>
      <c r="J155" s="123"/>
    </row>
    <row r="156" spans="1:10" ht="26.25" customHeight="1">
      <c r="A156" s="66">
        <v>2</v>
      </c>
      <c r="B156" s="114" t="s">
        <v>809</v>
      </c>
      <c r="C156" s="114"/>
      <c r="D156" s="66"/>
      <c r="E156" s="67" t="s">
        <v>863</v>
      </c>
      <c r="F156" s="127"/>
      <c r="G156" s="68"/>
      <c r="H156" s="199" t="s">
        <v>863</v>
      </c>
      <c r="I156" s="199"/>
      <c r="J156" s="123"/>
    </row>
    <row r="157" spans="1:10" ht="26.25" customHeight="1">
      <c r="A157" s="66">
        <v>3</v>
      </c>
      <c r="B157" s="114" t="s">
        <v>808</v>
      </c>
      <c r="C157" s="114"/>
      <c r="D157" s="66"/>
      <c r="E157" s="67" t="s">
        <v>863</v>
      </c>
      <c r="F157" s="127"/>
      <c r="G157" s="68"/>
      <c r="H157" s="199" t="s">
        <v>863</v>
      </c>
      <c r="I157" s="199"/>
      <c r="J157" s="123"/>
    </row>
    <row r="158" spans="1:10" ht="26.25" customHeight="1">
      <c r="A158" s="66">
        <v>4</v>
      </c>
      <c r="B158" s="114" t="s">
        <v>865</v>
      </c>
      <c r="C158" s="114"/>
      <c r="D158" s="66"/>
      <c r="E158" s="67" t="s">
        <v>863</v>
      </c>
      <c r="F158" s="127"/>
      <c r="G158" s="68"/>
      <c r="H158" s="199" t="s">
        <v>863</v>
      </c>
      <c r="I158" s="199"/>
      <c r="J158" s="123"/>
    </row>
    <row r="159" spans="1:10" ht="26.25" customHeight="1">
      <c r="A159" s="66">
        <v>5</v>
      </c>
      <c r="B159" s="114" t="s">
        <v>866</v>
      </c>
      <c r="C159" s="114"/>
      <c r="D159" s="66"/>
      <c r="E159" s="67"/>
      <c r="F159" s="127"/>
      <c r="G159" s="68"/>
      <c r="H159" s="199"/>
      <c r="I159" s="199"/>
      <c r="J159" s="123"/>
    </row>
    <row r="160" spans="1:10" ht="26.25" customHeight="1">
      <c r="A160" s="208" t="s">
        <v>346</v>
      </c>
      <c r="B160" s="168" t="s">
        <v>345</v>
      </c>
      <c r="C160" s="168"/>
      <c r="D160" s="167" t="s">
        <v>120</v>
      </c>
      <c r="E160" s="170">
        <v>1972066.9256681432</v>
      </c>
      <c r="F160" s="168"/>
      <c r="G160" s="168"/>
      <c r="H160" s="170">
        <v>360331.29952428397</v>
      </c>
      <c r="I160" s="170">
        <v>76861.663760529569</v>
      </c>
      <c r="J160" s="304"/>
    </row>
    <row r="161" spans="1:10" ht="26.25" customHeight="1">
      <c r="A161" s="74" t="s">
        <v>104</v>
      </c>
      <c r="B161" s="75" t="s">
        <v>73</v>
      </c>
      <c r="C161" s="75"/>
      <c r="D161" s="106"/>
      <c r="E161" s="191">
        <v>1972066.9256681432</v>
      </c>
      <c r="F161" s="179"/>
      <c r="G161" s="179"/>
      <c r="H161" s="191">
        <v>360331.29952428397</v>
      </c>
      <c r="I161" s="191">
        <v>76861.663760529569</v>
      </c>
      <c r="J161" s="305"/>
    </row>
    <row r="162" spans="1:10" ht="26.25" customHeight="1">
      <c r="A162" s="74"/>
      <c r="B162" s="75" t="s">
        <v>53</v>
      </c>
      <c r="C162" s="75"/>
      <c r="D162" s="106"/>
      <c r="E162" s="191">
        <v>521599.12691186788</v>
      </c>
      <c r="F162" s="179"/>
      <c r="G162" s="179"/>
      <c r="H162" s="191">
        <v>118049.00633999999</v>
      </c>
      <c r="I162" s="191">
        <v>25122.392794675798</v>
      </c>
      <c r="J162" s="305"/>
    </row>
    <row r="163" spans="1:10" ht="26.25" customHeight="1">
      <c r="A163" s="74"/>
      <c r="B163" s="75" t="s">
        <v>58</v>
      </c>
      <c r="C163" s="75"/>
      <c r="D163" s="106"/>
      <c r="E163" s="191">
        <v>1016180.52147</v>
      </c>
      <c r="F163" s="179"/>
      <c r="G163" s="179"/>
      <c r="H163" s="191">
        <v>23484.465</v>
      </c>
      <c r="I163" s="191">
        <v>1176.346503</v>
      </c>
      <c r="J163" s="305"/>
    </row>
    <row r="164" spans="1:10" ht="26.25" customHeight="1">
      <c r="A164" s="74"/>
      <c r="B164" s="75" t="s">
        <v>70</v>
      </c>
      <c r="C164" s="75"/>
      <c r="D164" s="106"/>
      <c r="E164" s="191">
        <v>34567.845659999999</v>
      </c>
      <c r="F164" s="179"/>
      <c r="G164" s="179"/>
      <c r="H164" s="191">
        <v>6701.8229009999995</v>
      </c>
      <c r="I164" s="191">
        <v>8720.9721629999985</v>
      </c>
      <c r="J164" s="305"/>
    </row>
    <row r="165" spans="1:10" ht="26.25" customHeight="1">
      <c r="A165" s="74"/>
      <c r="B165" s="75" t="s">
        <v>61</v>
      </c>
      <c r="C165" s="75"/>
      <c r="D165" s="106"/>
      <c r="E165" s="191">
        <v>399719.4316262753</v>
      </c>
      <c r="F165" s="179"/>
      <c r="G165" s="179"/>
      <c r="H165" s="191">
        <v>212096.00528328394</v>
      </c>
      <c r="I165" s="191">
        <v>41841.952299853765</v>
      </c>
      <c r="J165" s="305"/>
    </row>
    <row r="166" spans="1:10" ht="26.25" customHeight="1">
      <c r="A166" s="74"/>
      <c r="B166" s="115" t="s">
        <v>163</v>
      </c>
      <c r="C166" s="115"/>
      <c r="D166" s="106"/>
      <c r="E166" s="191"/>
      <c r="F166" s="179"/>
      <c r="G166" s="179"/>
      <c r="H166" s="191"/>
      <c r="I166" s="191"/>
      <c r="J166" s="305"/>
    </row>
    <row r="167" spans="1:10" ht="26.25" customHeight="1">
      <c r="A167" s="74" t="s">
        <v>104</v>
      </c>
      <c r="B167" s="75" t="s">
        <v>74</v>
      </c>
      <c r="C167" s="75"/>
      <c r="D167" s="106"/>
      <c r="E167" s="179"/>
      <c r="F167" s="179"/>
      <c r="G167" s="179"/>
      <c r="H167" s="216"/>
      <c r="I167" s="216"/>
      <c r="J167" s="305"/>
    </row>
    <row r="168" spans="1:10" ht="26.25" customHeight="1">
      <c r="A168" s="74"/>
      <c r="B168" s="75" t="s">
        <v>53</v>
      </c>
      <c r="C168" s="75"/>
      <c r="D168" s="106"/>
      <c r="E168" s="179"/>
      <c r="F168" s="179"/>
      <c r="G168" s="179"/>
      <c r="H168" s="216"/>
      <c r="I168" s="216"/>
      <c r="J168" s="305"/>
    </row>
    <row r="169" spans="1:10" ht="26.25" customHeight="1">
      <c r="A169" s="74"/>
      <c r="B169" s="75" t="s">
        <v>58</v>
      </c>
      <c r="C169" s="75"/>
      <c r="D169" s="106"/>
      <c r="E169" s="179"/>
      <c r="F169" s="179"/>
      <c r="G169" s="179"/>
      <c r="H169" s="216"/>
      <c r="I169" s="216"/>
      <c r="J169" s="305"/>
    </row>
    <row r="170" spans="1:10" ht="26.25" customHeight="1">
      <c r="A170" s="74"/>
      <c r="B170" s="75" t="s">
        <v>70</v>
      </c>
      <c r="C170" s="75"/>
      <c r="D170" s="106"/>
      <c r="E170" s="179"/>
      <c r="F170" s="179"/>
      <c r="G170" s="179"/>
      <c r="H170" s="216"/>
      <c r="I170" s="216"/>
      <c r="J170" s="122"/>
    </row>
    <row r="171" spans="1:10" ht="26.25" customHeight="1">
      <c r="A171" s="74"/>
      <c r="B171" s="75" t="s">
        <v>61</v>
      </c>
      <c r="C171" s="75"/>
      <c r="D171" s="106"/>
      <c r="E171" s="179"/>
      <c r="F171" s="179"/>
      <c r="G171" s="179"/>
      <c r="H171" s="216"/>
      <c r="I171" s="216"/>
      <c r="J171" s="122"/>
    </row>
    <row r="172" spans="1:10" ht="26.25" customHeight="1">
      <c r="A172" s="74"/>
      <c r="B172" s="115" t="s">
        <v>163</v>
      </c>
      <c r="C172" s="115"/>
      <c r="D172" s="106"/>
      <c r="E172" s="179"/>
      <c r="F172" s="179"/>
      <c r="G172" s="179"/>
      <c r="H172" s="216"/>
      <c r="I172" s="216"/>
      <c r="J172" s="122"/>
    </row>
    <row r="173" spans="1:10" ht="26.25" customHeight="1">
      <c r="A173" s="74" t="s">
        <v>104</v>
      </c>
      <c r="B173" s="75" t="s">
        <v>75</v>
      </c>
      <c r="C173" s="75"/>
      <c r="D173" s="106"/>
      <c r="E173" s="179"/>
      <c r="F173" s="179"/>
      <c r="G173" s="179"/>
      <c r="H173" s="216"/>
      <c r="I173" s="216"/>
      <c r="J173" s="122"/>
    </row>
    <row r="174" spans="1:10" ht="26.25" customHeight="1">
      <c r="A174" s="74"/>
      <c r="B174" s="75"/>
      <c r="C174" s="75"/>
      <c r="D174" s="106"/>
      <c r="E174" s="179"/>
      <c r="F174" s="179"/>
      <c r="G174" s="179"/>
      <c r="H174" s="216"/>
      <c r="I174" s="216"/>
      <c r="J174" s="122"/>
    </row>
    <row r="175" spans="1:10" ht="26.25" customHeight="1">
      <c r="A175" s="74" t="s">
        <v>33</v>
      </c>
      <c r="B175" s="75" t="s">
        <v>7</v>
      </c>
      <c r="C175" s="75"/>
      <c r="D175" s="106"/>
      <c r="E175" s="240"/>
      <c r="F175" s="241"/>
      <c r="G175" s="242"/>
      <c r="H175" s="243"/>
      <c r="I175" s="243"/>
      <c r="J175" s="75"/>
    </row>
    <row r="176" spans="1:10" ht="26.25" customHeight="1">
      <c r="A176" s="245">
        <v>1</v>
      </c>
      <c r="B176" s="246" t="s">
        <v>53</v>
      </c>
      <c r="C176" s="246"/>
      <c r="D176" s="247"/>
      <c r="E176" s="248">
        <v>521599.12691186788</v>
      </c>
      <c r="F176" s="249"/>
      <c r="G176" s="250"/>
      <c r="H176" s="248">
        <v>118049.00633999999</v>
      </c>
      <c r="I176" s="248">
        <v>25122.392794675798</v>
      </c>
      <c r="J176" s="251"/>
    </row>
    <row r="177" spans="1:10" ht="26.25" customHeight="1">
      <c r="A177" s="245">
        <v>1.1000000000000001</v>
      </c>
      <c r="B177" s="246" t="s">
        <v>54</v>
      </c>
      <c r="C177" s="246"/>
      <c r="D177" s="247"/>
      <c r="E177" s="248">
        <v>507357.63260786782</v>
      </c>
      <c r="F177" s="249"/>
      <c r="G177" s="250"/>
      <c r="H177" s="248">
        <v>107516.899368</v>
      </c>
      <c r="I177" s="248">
        <v>23389.947028675801</v>
      </c>
      <c r="J177" s="251"/>
    </row>
    <row r="178" spans="1:10" ht="26.25" customHeight="1">
      <c r="A178" s="254" t="s">
        <v>51</v>
      </c>
      <c r="B178" s="255" t="s">
        <v>366</v>
      </c>
      <c r="C178" s="263" t="s">
        <v>469</v>
      </c>
      <c r="D178" s="262" t="s">
        <v>651</v>
      </c>
      <c r="E178" s="182">
        <v>55024.423199999997</v>
      </c>
      <c r="F178" s="258" t="s">
        <v>288</v>
      </c>
      <c r="G178" s="259" t="s">
        <v>288</v>
      </c>
      <c r="H178" s="182">
        <v>12388.280481</v>
      </c>
      <c r="I178" s="182">
        <v>2063.5445520000003</v>
      </c>
      <c r="J178" s="255" t="s">
        <v>440</v>
      </c>
    </row>
    <row r="179" spans="1:10" ht="26.25" customHeight="1">
      <c r="A179" s="254" t="s">
        <v>52</v>
      </c>
      <c r="B179" s="255" t="s">
        <v>367</v>
      </c>
      <c r="C179" s="263" t="s">
        <v>469</v>
      </c>
      <c r="D179" s="262" t="s">
        <v>653</v>
      </c>
      <c r="E179" s="182">
        <v>20863.727387999999</v>
      </c>
      <c r="F179" s="258" t="s">
        <v>654</v>
      </c>
      <c r="G179" s="259" t="s">
        <v>722</v>
      </c>
      <c r="H179" s="182">
        <v>11145.276701999999</v>
      </c>
      <c r="I179" s="182">
        <v>1892.26881</v>
      </c>
      <c r="J179" s="255" t="s">
        <v>441</v>
      </c>
    </row>
    <row r="180" spans="1:10" ht="26.25" customHeight="1">
      <c r="A180" s="254" t="s">
        <v>136</v>
      </c>
      <c r="B180" s="255" t="s">
        <v>368</v>
      </c>
      <c r="C180" s="263" t="s">
        <v>469</v>
      </c>
      <c r="D180" s="262" t="s">
        <v>656</v>
      </c>
      <c r="E180" s="182">
        <v>59114.451888000003</v>
      </c>
      <c r="F180" s="258" t="s">
        <v>657</v>
      </c>
      <c r="G180" s="258" t="s">
        <v>657</v>
      </c>
      <c r="H180" s="182">
        <v>6339.0683429999999</v>
      </c>
      <c r="I180" s="182">
        <v>0</v>
      </c>
      <c r="J180" s="255" t="s">
        <v>658</v>
      </c>
    </row>
    <row r="181" spans="1:10" ht="26.25" customHeight="1">
      <c r="A181" s="254" t="s">
        <v>138</v>
      </c>
      <c r="B181" s="255" t="s">
        <v>369</v>
      </c>
      <c r="C181" s="263" t="s">
        <v>469</v>
      </c>
      <c r="D181" s="262" t="s">
        <v>659</v>
      </c>
      <c r="E181" s="182">
        <v>24057.894831867892</v>
      </c>
      <c r="F181" s="258" t="s">
        <v>660</v>
      </c>
      <c r="G181" s="258" t="s">
        <v>661</v>
      </c>
      <c r="H181" s="182">
        <v>10722.170286</v>
      </c>
      <c r="I181" s="182">
        <v>2799.5373004625999</v>
      </c>
      <c r="J181" s="255" t="s">
        <v>442</v>
      </c>
    </row>
    <row r="182" spans="1:10" ht="26.25" customHeight="1">
      <c r="A182" s="254" t="s">
        <v>140</v>
      </c>
      <c r="B182" s="255" t="s">
        <v>370</v>
      </c>
      <c r="C182" s="263" t="s">
        <v>469</v>
      </c>
      <c r="D182" s="262" t="s">
        <v>663</v>
      </c>
      <c r="E182" s="182">
        <v>49328.121446999998</v>
      </c>
      <c r="F182" s="263" t="s">
        <v>664</v>
      </c>
      <c r="G182" s="263" t="s">
        <v>665</v>
      </c>
      <c r="H182" s="182">
        <v>594.83254499999998</v>
      </c>
      <c r="I182" s="182">
        <v>0</v>
      </c>
      <c r="J182" s="255" t="s">
        <v>723</v>
      </c>
    </row>
    <row r="183" spans="1:10" ht="26.25" customHeight="1">
      <c r="A183" s="254" t="s">
        <v>297</v>
      </c>
      <c r="B183" s="255" t="s">
        <v>371</v>
      </c>
      <c r="C183" s="263" t="s">
        <v>469</v>
      </c>
      <c r="D183" s="262" t="s">
        <v>667</v>
      </c>
      <c r="E183" s="182">
        <v>37266.307200000003</v>
      </c>
      <c r="F183" s="263" t="s">
        <v>664</v>
      </c>
      <c r="G183" s="263" t="s">
        <v>668</v>
      </c>
      <c r="H183" s="182">
        <v>198.620667</v>
      </c>
      <c r="I183" s="182">
        <v>0</v>
      </c>
      <c r="J183" s="255" t="s">
        <v>723</v>
      </c>
    </row>
    <row r="184" spans="1:10" ht="26.25" customHeight="1">
      <c r="A184" s="254" t="s">
        <v>299</v>
      </c>
      <c r="B184" s="255" t="s">
        <v>372</v>
      </c>
      <c r="C184" s="263" t="s">
        <v>469</v>
      </c>
      <c r="D184" s="262" t="s">
        <v>669</v>
      </c>
      <c r="E184" s="182">
        <v>129499.77410999998</v>
      </c>
      <c r="F184" s="259" t="s">
        <v>670</v>
      </c>
      <c r="G184" s="259" t="s">
        <v>670</v>
      </c>
      <c r="H184" s="182">
        <v>17870.970114</v>
      </c>
      <c r="I184" s="182">
        <v>330.58696621319996</v>
      </c>
      <c r="J184" s="255" t="s">
        <v>444</v>
      </c>
    </row>
    <row r="185" spans="1:10" ht="26.25" customHeight="1">
      <c r="A185" s="254" t="s">
        <v>488</v>
      </c>
      <c r="B185" s="255" t="s">
        <v>302</v>
      </c>
      <c r="C185" s="263" t="s">
        <v>469</v>
      </c>
      <c r="D185" s="262" t="s">
        <v>672</v>
      </c>
      <c r="E185" s="182">
        <v>132202.932543</v>
      </c>
      <c r="F185" s="263" t="s">
        <v>673</v>
      </c>
      <c r="G185" s="263" t="s">
        <v>673</v>
      </c>
      <c r="H185" s="182">
        <v>48257.680229999998</v>
      </c>
      <c r="I185" s="182">
        <v>16304.009399999999</v>
      </c>
      <c r="J185" s="255" t="s">
        <v>443</v>
      </c>
    </row>
    <row r="186" spans="1:10" ht="26.25" customHeight="1">
      <c r="A186" s="245">
        <v>1.2</v>
      </c>
      <c r="B186" s="246" t="s">
        <v>304</v>
      </c>
      <c r="C186" s="246"/>
      <c r="D186" s="247"/>
      <c r="E186" s="248">
        <v>14241.494304</v>
      </c>
      <c r="F186" s="249"/>
      <c r="G186" s="250"/>
      <c r="H186" s="248">
        <v>10532.106972</v>
      </c>
      <c r="I186" s="248">
        <v>1732.4457659999998</v>
      </c>
      <c r="J186" s="251"/>
    </row>
    <row r="187" spans="1:10" ht="26.25" customHeight="1">
      <c r="A187" s="254" t="s">
        <v>51</v>
      </c>
      <c r="B187" s="255" t="s">
        <v>373</v>
      </c>
      <c r="C187" s="263" t="s">
        <v>469</v>
      </c>
      <c r="D187" s="256"/>
      <c r="E187" s="182">
        <v>14241.494304</v>
      </c>
      <c r="F187" s="263" t="s">
        <v>676</v>
      </c>
      <c r="G187" s="263" t="s">
        <v>676</v>
      </c>
      <c r="H187" s="182">
        <v>10532.106972</v>
      </c>
      <c r="I187" s="182">
        <v>1732.4457659999998</v>
      </c>
      <c r="J187" s="255" t="s">
        <v>724</v>
      </c>
    </row>
    <row r="188" spans="1:10" ht="26.25" customHeight="1">
      <c r="A188" s="254" t="s">
        <v>305</v>
      </c>
      <c r="B188" s="255"/>
      <c r="C188" s="255"/>
      <c r="D188" s="256"/>
      <c r="E188" s="257"/>
      <c r="F188" s="263"/>
      <c r="G188" s="259"/>
      <c r="H188" s="260"/>
      <c r="I188" s="260"/>
      <c r="J188" s="255"/>
    </row>
    <row r="189" spans="1:10" ht="26.25" customHeight="1">
      <c r="A189" s="245">
        <v>2</v>
      </c>
      <c r="B189" s="246" t="s">
        <v>58</v>
      </c>
      <c r="C189" s="246"/>
      <c r="D189" s="247"/>
      <c r="E189" s="248">
        <v>1016180.52147</v>
      </c>
      <c r="F189" s="249"/>
      <c r="G189" s="250"/>
      <c r="H189" s="248">
        <v>23484.465</v>
      </c>
      <c r="I189" s="248">
        <v>1176.346503</v>
      </c>
      <c r="J189" s="251"/>
    </row>
    <row r="190" spans="1:10" ht="26.25" customHeight="1">
      <c r="A190" s="245">
        <v>2.1</v>
      </c>
      <c r="B190" s="246" t="s">
        <v>306</v>
      </c>
      <c r="C190" s="246"/>
      <c r="D190" s="247"/>
      <c r="E190" s="248">
        <v>1016180.52147</v>
      </c>
      <c r="F190" s="249"/>
      <c r="G190" s="250"/>
      <c r="H190" s="248">
        <v>23484.465</v>
      </c>
      <c r="I190" s="248">
        <v>1176.346503</v>
      </c>
      <c r="J190" s="251"/>
    </row>
    <row r="191" spans="1:10" ht="26.25" customHeight="1">
      <c r="A191" s="254" t="s">
        <v>79</v>
      </c>
      <c r="B191" s="255" t="s">
        <v>308</v>
      </c>
      <c r="C191" s="263" t="s">
        <v>469</v>
      </c>
      <c r="D191" s="262" t="s">
        <v>678</v>
      </c>
      <c r="E191" s="182">
        <v>1016180.52147</v>
      </c>
      <c r="F191" s="263" t="s">
        <v>679</v>
      </c>
      <c r="G191" s="259" t="s">
        <v>680</v>
      </c>
      <c r="H191" s="182">
        <v>23484.465</v>
      </c>
      <c r="I191" s="182">
        <v>1176.346503</v>
      </c>
      <c r="J191" s="255" t="s">
        <v>445</v>
      </c>
    </row>
    <row r="192" spans="1:10" ht="26.25" customHeight="1">
      <c r="A192" s="245">
        <v>2.2000000000000002</v>
      </c>
      <c r="B192" s="246" t="s">
        <v>310</v>
      </c>
      <c r="C192" s="246"/>
      <c r="D192" s="247"/>
      <c r="E192" s="248"/>
      <c r="F192" s="249"/>
      <c r="G192" s="250"/>
      <c r="H192" s="253"/>
      <c r="I192" s="253"/>
      <c r="J192" s="251"/>
    </row>
    <row r="193" spans="1:10" ht="26.25" customHeight="1">
      <c r="A193" s="254" t="s">
        <v>311</v>
      </c>
      <c r="B193" s="255"/>
      <c r="C193" s="255"/>
      <c r="D193" s="256"/>
      <c r="E193" s="257"/>
      <c r="F193" s="263"/>
      <c r="G193" s="259"/>
      <c r="H193" s="264"/>
      <c r="I193" s="264"/>
      <c r="J193" s="255"/>
    </row>
    <row r="194" spans="1:10" ht="26.25" customHeight="1">
      <c r="A194" s="245">
        <v>3</v>
      </c>
      <c r="B194" s="246" t="s">
        <v>70</v>
      </c>
      <c r="C194" s="246"/>
      <c r="D194" s="247"/>
      <c r="E194" s="248">
        <v>34567.845659999999</v>
      </c>
      <c r="F194" s="249"/>
      <c r="G194" s="250"/>
      <c r="H194" s="248">
        <v>6701.8229009999995</v>
      </c>
      <c r="I194" s="248">
        <v>8720.9721629999985</v>
      </c>
      <c r="J194" s="251"/>
    </row>
    <row r="195" spans="1:10" ht="26.25" customHeight="1">
      <c r="A195" s="245">
        <v>3.1</v>
      </c>
      <c r="B195" s="246" t="s">
        <v>312</v>
      </c>
      <c r="C195" s="246"/>
      <c r="D195" s="247"/>
      <c r="E195" s="248">
        <v>34567.845659999999</v>
      </c>
      <c r="F195" s="249"/>
      <c r="G195" s="250"/>
      <c r="H195" s="248">
        <v>6701.8229009999995</v>
      </c>
      <c r="I195" s="248">
        <v>8720.9721629999985</v>
      </c>
      <c r="J195" s="251"/>
    </row>
    <row r="196" spans="1:10" ht="26.25" customHeight="1">
      <c r="A196" s="254" t="s">
        <v>313</v>
      </c>
      <c r="B196" s="255" t="s">
        <v>314</v>
      </c>
      <c r="C196" s="263" t="s">
        <v>682</v>
      </c>
      <c r="D196" s="262" t="s">
        <v>683</v>
      </c>
      <c r="E196" s="182">
        <v>3387.6179910000001</v>
      </c>
      <c r="F196" s="263" t="s">
        <v>684</v>
      </c>
      <c r="G196" s="263" t="s">
        <v>685</v>
      </c>
      <c r="H196" s="182">
        <v>263.15468999999996</v>
      </c>
      <c r="I196" s="182">
        <v>0</v>
      </c>
      <c r="J196" s="255" t="s">
        <v>686</v>
      </c>
    </row>
    <row r="197" spans="1:10" ht="26.25" customHeight="1">
      <c r="A197" s="254" t="s">
        <v>317</v>
      </c>
      <c r="B197" s="255" t="s">
        <v>318</v>
      </c>
      <c r="C197" s="263" t="s">
        <v>469</v>
      </c>
      <c r="D197" s="262" t="s">
        <v>687</v>
      </c>
      <c r="E197" s="182">
        <v>4508.8885979999995</v>
      </c>
      <c r="F197" s="259" t="s">
        <v>688</v>
      </c>
      <c r="G197" s="259" t="s">
        <v>688</v>
      </c>
      <c r="H197" s="182">
        <v>1564.515756</v>
      </c>
      <c r="I197" s="182">
        <v>0</v>
      </c>
      <c r="J197" s="255" t="s">
        <v>689</v>
      </c>
    </row>
    <row r="198" spans="1:10" ht="26.25" customHeight="1">
      <c r="A198" s="254" t="s">
        <v>320</v>
      </c>
      <c r="B198" s="255" t="s">
        <v>321</v>
      </c>
      <c r="C198" s="263" t="s">
        <v>469</v>
      </c>
      <c r="D198" s="262" t="s">
        <v>690</v>
      </c>
      <c r="E198" s="182">
        <v>4973.5592999999999</v>
      </c>
      <c r="F198" s="263" t="s">
        <v>691</v>
      </c>
      <c r="G198" s="259" t="s">
        <v>692</v>
      </c>
      <c r="H198" s="182">
        <v>613.42709400000001</v>
      </c>
      <c r="I198" s="182">
        <v>900.774</v>
      </c>
      <c r="J198" s="255" t="s">
        <v>689</v>
      </c>
    </row>
    <row r="199" spans="1:10" ht="26.25" customHeight="1">
      <c r="A199" s="254" t="s">
        <v>324</v>
      </c>
      <c r="B199" s="255" t="s">
        <v>325</v>
      </c>
      <c r="C199" s="263" t="s">
        <v>469</v>
      </c>
      <c r="D199" s="262" t="s">
        <v>694</v>
      </c>
      <c r="E199" s="182">
        <v>12130.916481</v>
      </c>
      <c r="F199" s="263" t="s">
        <v>695</v>
      </c>
      <c r="G199" s="259" t="s">
        <v>696</v>
      </c>
      <c r="H199" s="182">
        <v>2233.9838609999997</v>
      </c>
      <c r="I199" s="182">
        <v>964.14988499999993</v>
      </c>
      <c r="J199" s="255" t="s">
        <v>446</v>
      </c>
    </row>
    <row r="200" spans="1:10" ht="26.25" customHeight="1">
      <c r="A200" s="254" t="s">
        <v>328</v>
      </c>
      <c r="B200" s="255" t="s">
        <v>329</v>
      </c>
      <c r="C200" s="263" t="s">
        <v>469</v>
      </c>
      <c r="D200" s="262" t="s">
        <v>698</v>
      </c>
      <c r="E200" s="182">
        <v>9566.8632900000011</v>
      </c>
      <c r="F200" s="265"/>
      <c r="G200" s="259"/>
      <c r="H200" s="182">
        <v>2026.7415000000001</v>
      </c>
      <c r="I200" s="182">
        <v>6856.0482779999993</v>
      </c>
      <c r="J200" s="255"/>
    </row>
    <row r="201" spans="1:10" ht="26.25" customHeight="1">
      <c r="A201" s="245">
        <v>3.2</v>
      </c>
      <c r="B201" s="246" t="s">
        <v>57</v>
      </c>
      <c r="C201" s="246"/>
      <c r="D201" s="247"/>
      <c r="E201" s="248"/>
      <c r="F201" s="249"/>
      <c r="G201" s="250"/>
      <c r="H201" s="253"/>
      <c r="I201" s="253"/>
      <c r="J201" s="251"/>
    </row>
    <row r="202" spans="1:10" ht="26.25" customHeight="1">
      <c r="A202" s="254" t="s">
        <v>85</v>
      </c>
      <c r="B202" s="255"/>
      <c r="C202" s="255"/>
      <c r="D202" s="256"/>
      <c r="E202" s="257"/>
      <c r="F202" s="263"/>
      <c r="G202" s="259"/>
      <c r="H202" s="264"/>
      <c r="I202" s="264"/>
      <c r="J202" s="255"/>
    </row>
    <row r="203" spans="1:10" ht="26.25" customHeight="1">
      <c r="A203" s="245">
        <v>4</v>
      </c>
      <c r="B203" s="246" t="s">
        <v>61</v>
      </c>
      <c r="C203" s="246"/>
      <c r="D203" s="247"/>
      <c r="E203" s="248">
        <v>399719.4316262753</v>
      </c>
      <c r="F203" s="249"/>
      <c r="G203" s="250"/>
      <c r="H203" s="248">
        <v>212096.00528328394</v>
      </c>
      <c r="I203" s="248">
        <v>41841.952299853765</v>
      </c>
      <c r="J203" s="251"/>
    </row>
    <row r="204" spans="1:10" ht="26.25" customHeight="1">
      <c r="A204" s="245">
        <v>4.0999999999999996</v>
      </c>
      <c r="B204" s="246" t="s">
        <v>62</v>
      </c>
      <c r="C204" s="246"/>
      <c r="D204" s="247"/>
      <c r="E204" s="248">
        <v>263438.43380999996</v>
      </c>
      <c r="F204" s="249"/>
      <c r="G204" s="250"/>
      <c r="H204" s="248">
        <v>140903.57295</v>
      </c>
      <c r="I204" s="248">
        <v>34249.778640853765</v>
      </c>
      <c r="J204" s="251"/>
    </row>
    <row r="205" spans="1:10" ht="26.25" customHeight="1">
      <c r="A205" s="254" t="s">
        <v>87</v>
      </c>
      <c r="B205" s="255" t="s">
        <v>471</v>
      </c>
      <c r="C205" s="263" t="s">
        <v>472</v>
      </c>
      <c r="D205" s="262" t="s">
        <v>700</v>
      </c>
      <c r="E205" s="182">
        <v>57436.888995000001</v>
      </c>
      <c r="F205" s="263" t="s">
        <v>701</v>
      </c>
      <c r="G205" s="259" t="s">
        <v>702</v>
      </c>
      <c r="H205" s="182">
        <v>41916.552975000006</v>
      </c>
      <c r="I205" s="182">
        <v>6785.5948830000007</v>
      </c>
      <c r="J205" s="255" t="s">
        <v>447</v>
      </c>
    </row>
    <row r="206" spans="1:10" ht="26.25" customHeight="1">
      <c r="A206" s="254" t="s">
        <v>88</v>
      </c>
      <c r="B206" s="255" t="s">
        <v>374</v>
      </c>
      <c r="C206" s="263" t="s">
        <v>472</v>
      </c>
      <c r="D206" s="262" t="s">
        <v>704</v>
      </c>
      <c r="E206" s="182">
        <v>39519.207315</v>
      </c>
      <c r="F206" s="263" t="s">
        <v>453</v>
      </c>
      <c r="G206" s="263" t="s">
        <v>453</v>
      </c>
      <c r="H206" s="182">
        <v>20227.523580000001</v>
      </c>
      <c r="I206" s="182">
        <v>264.79809985376312</v>
      </c>
      <c r="J206" s="255" t="s">
        <v>448</v>
      </c>
    </row>
    <row r="207" spans="1:10" ht="26.25" customHeight="1">
      <c r="A207" s="316" t="s">
        <v>404</v>
      </c>
      <c r="B207" s="317" t="s">
        <v>338</v>
      </c>
      <c r="C207" s="319" t="s">
        <v>469</v>
      </c>
      <c r="D207" s="354" t="s">
        <v>706</v>
      </c>
      <c r="E207" s="318">
        <v>166482.33749999999</v>
      </c>
      <c r="F207" s="319" t="s">
        <v>707</v>
      </c>
      <c r="G207" s="319" t="s">
        <v>707</v>
      </c>
      <c r="H207" s="318">
        <v>78759.496395000009</v>
      </c>
      <c r="I207" s="318">
        <v>27199.385657999999</v>
      </c>
      <c r="J207" s="317" t="s">
        <v>449</v>
      </c>
    </row>
    <row r="208" spans="1:10" ht="26.25" customHeight="1">
      <c r="A208" s="245">
        <v>4.2</v>
      </c>
      <c r="B208" s="246" t="s">
        <v>63</v>
      </c>
      <c r="C208" s="246"/>
      <c r="D208" s="262"/>
      <c r="E208" s="248">
        <v>136280.99781627531</v>
      </c>
      <c r="F208" s="249"/>
      <c r="G208" s="250"/>
      <c r="H208" s="248">
        <v>71192.432333283927</v>
      </c>
      <c r="I208" s="248">
        <v>7592.173659</v>
      </c>
      <c r="J208" s="251"/>
    </row>
    <row r="209" spans="1:10" ht="26.25" customHeight="1">
      <c r="A209" s="254" t="s">
        <v>89</v>
      </c>
      <c r="B209" s="255" t="s">
        <v>342</v>
      </c>
      <c r="C209" s="263" t="s">
        <v>469</v>
      </c>
      <c r="D209" s="262" t="s">
        <v>708</v>
      </c>
      <c r="E209" s="182">
        <v>88790.58</v>
      </c>
      <c r="F209" s="263" t="s">
        <v>709</v>
      </c>
      <c r="G209" s="263" t="s">
        <v>709</v>
      </c>
      <c r="H209" s="182">
        <v>24042.745739042726</v>
      </c>
      <c r="I209" s="182">
        <v>2081.1739859999998</v>
      </c>
      <c r="J209" s="255" t="s">
        <v>450</v>
      </c>
    </row>
    <row r="210" spans="1:10" ht="26.25" customHeight="1">
      <c r="A210" s="254" t="s">
        <v>90</v>
      </c>
      <c r="B210" s="255" t="s">
        <v>344</v>
      </c>
      <c r="C210" s="263" t="s">
        <v>469</v>
      </c>
      <c r="D210" s="262" t="s">
        <v>710</v>
      </c>
      <c r="E210" s="182">
        <v>1232.9401481141037</v>
      </c>
      <c r="F210" s="263" t="s">
        <v>711</v>
      </c>
      <c r="G210" s="263" t="s">
        <v>711</v>
      </c>
      <c r="H210" s="182">
        <v>892.20892607999997</v>
      </c>
      <c r="I210" s="182">
        <v>169.34551200000001</v>
      </c>
      <c r="J210" s="255" t="s">
        <v>451</v>
      </c>
    </row>
    <row r="211" spans="1:10" ht="26.25" customHeight="1">
      <c r="A211" s="254" t="s">
        <v>375</v>
      </c>
      <c r="B211" s="255" t="s">
        <v>336</v>
      </c>
      <c r="C211" s="263" t="s">
        <v>469</v>
      </c>
      <c r="D211" s="262" t="s">
        <v>712</v>
      </c>
      <c r="E211" s="182">
        <v>46257.477668161198</v>
      </c>
      <c r="F211" s="263" t="s">
        <v>725</v>
      </c>
      <c r="G211" s="259" t="s">
        <v>452</v>
      </c>
      <c r="H211" s="182">
        <v>46257.477668161198</v>
      </c>
      <c r="I211" s="182">
        <v>5341.6541610000004</v>
      </c>
      <c r="J211" s="255" t="s">
        <v>726</v>
      </c>
    </row>
    <row r="212" spans="1:10" ht="26.25" customHeight="1">
      <c r="A212" s="167" t="s">
        <v>179</v>
      </c>
      <c r="B212" s="168" t="s">
        <v>180</v>
      </c>
      <c r="C212" s="168"/>
      <c r="D212" s="167" t="s">
        <v>120</v>
      </c>
      <c r="E212" s="170">
        <v>244388.07706010004</v>
      </c>
      <c r="F212" s="168"/>
      <c r="G212" s="168"/>
      <c r="H212" s="239">
        <v>48506.872923000003</v>
      </c>
      <c r="I212" s="239">
        <v>8221.3492152586859</v>
      </c>
      <c r="J212" s="169"/>
    </row>
    <row r="213" spans="1:10" ht="26.25" customHeight="1">
      <c r="A213" s="69" t="s">
        <v>104</v>
      </c>
      <c r="B213" s="77" t="s">
        <v>73</v>
      </c>
      <c r="C213" s="77"/>
      <c r="D213" s="105"/>
      <c r="E213" s="178">
        <v>244388.07706010004</v>
      </c>
      <c r="F213" s="70"/>
      <c r="G213" s="70"/>
      <c r="H213" s="178">
        <v>48506.872923000003</v>
      </c>
      <c r="I213" s="178">
        <v>8221.3492152586859</v>
      </c>
      <c r="J213" s="121"/>
    </row>
    <row r="214" spans="1:10" ht="26.25" customHeight="1">
      <c r="A214" s="74"/>
      <c r="B214" s="75" t="s">
        <v>53</v>
      </c>
      <c r="C214" s="75"/>
      <c r="D214" s="106"/>
      <c r="E214" s="191">
        <v>70627.800911000013</v>
      </c>
      <c r="F214" s="96"/>
      <c r="G214" s="96"/>
      <c r="H214" s="191">
        <v>20574.32157</v>
      </c>
      <c r="I214" s="191">
        <v>8221.3492152586859</v>
      </c>
      <c r="J214" s="122"/>
    </row>
    <row r="215" spans="1:10" ht="26.25" customHeight="1">
      <c r="A215" s="74"/>
      <c r="B215" s="75" t="s">
        <v>58</v>
      </c>
      <c r="C215" s="75"/>
      <c r="D215" s="106"/>
      <c r="E215" s="191">
        <v>173760.27614910001</v>
      </c>
      <c r="F215" s="96"/>
      <c r="G215" s="96"/>
      <c r="H215" s="191">
        <v>27932.551352999999</v>
      </c>
      <c r="I215" s="191">
        <v>0</v>
      </c>
      <c r="J215" s="122"/>
    </row>
    <row r="216" spans="1:10" ht="26.25" customHeight="1">
      <c r="A216" s="74"/>
      <c r="B216" s="75" t="s">
        <v>70</v>
      </c>
      <c r="C216" s="75"/>
      <c r="D216" s="106"/>
      <c r="E216" s="179"/>
      <c r="F216" s="96"/>
      <c r="G216" s="96"/>
      <c r="H216" s="189"/>
      <c r="I216" s="189"/>
      <c r="J216" s="122"/>
    </row>
    <row r="217" spans="1:10" ht="26.25" customHeight="1">
      <c r="A217" s="74"/>
      <c r="B217" s="75" t="s">
        <v>61</v>
      </c>
      <c r="C217" s="75"/>
      <c r="D217" s="106"/>
      <c r="E217" s="179"/>
      <c r="F217" s="96"/>
      <c r="G217" s="96"/>
      <c r="H217" s="189"/>
      <c r="I217" s="189"/>
      <c r="J217" s="122"/>
    </row>
    <row r="218" spans="1:10" ht="26.25" customHeight="1">
      <c r="A218" s="74"/>
      <c r="B218" s="115" t="s">
        <v>163</v>
      </c>
      <c r="C218" s="115"/>
      <c r="D218" s="106"/>
      <c r="E218" s="179"/>
      <c r="F218" s="96"/>
      <c r="G218" s="96"/>
      <c r="H218" s="189"/>
      <c r="I218" s="189"/>
      <c r="J218" s="122"/>
    </row>
    <row r="219" spans="1:10" ht="26.25" customHeight="1">
      <c r="A219" s="69" t="s">
        <v>104</v>
      </c>
      <c r="B219" s="77" t="s">
        <v>74</v>
      </c>
      <c r="C219" s="77"/>
      <c r="D219" s="105"/>
      <c r="E219" s="180"/>
      <c r="F219" s="70"/>
      <c r="G219" s="70"/>
      <c r="H219" s="190"/>
      <c r="I219" s="190"/>
      <c r="J219" s="121"/>
    </row>
    <row r="220" spans="1:10" ht="26.25" customHeight="1">
      <c r="A220" s="74"/>
      <c r="B220" s="75" t="s">
        <v>53</v>
      </c>
      <c r="C220" s="75"/>
      <c r="D220" s="106"/>
      <c r="E220" s="179"/>
      <c r="F220" s="96"/>
      <c r="G220" s="96"/>
      <c r="H220" s="189"/>
      <c r="I220" s="189"/>
      <c r="J220" s="122"/>
    </row>
    <row r="221" spans="1:10" ht="26.25" customHeight="1">
      <c r="A221" s="74"/>
      <c r="B221" s="75" t="s">
        <v>58</v>
      </c>
      <c r="C221" s="75"/>
      <c r="D221" s="106"/>
      <c r="E221" s="179"/>
      <c r="F221" s="96"/>
      <c r="G221" s="96"/>
      <c r="H221" s="189"/>
      <c r="I221" s="189"/>
      <c r="J221" s="122"/>
    </row>
    <row r="222" spans="1:10" ht="26.25" customHeight="1">
      <c r="A222" s="74"/>
      <c r="B222" s="75" t="s">
        <v>70</v>
      </c>
      <c r="C222" s="75"/>
      <c r="D222" s="106"/>
      <c r="E222" s="179"/>
      <c r="F222" s="96"/>
      <c r="G222" s="96"/>
      <c r="H222" s="189"/>
      <c r="I222" s="189"/>
      <c r="J222" s="122"/>
    </row>
    <row r="223" spans="1:10" ht="26.25" customHeight="1">
      <c r="A223" s="74"/>
      <c r="B223" s="75" t="s">
        <v>61</v>
      </c>
      <c r="C223" s="75"/>
      <c r="D223" s="106"/>
      <c r="E223" s="179"/>
      <c r="F223" s="96"/>
      <c r="G223" s="96"/>
      <c r="H223" s="189"/>
      <c r="I223" s="189"/>
      <c r="J223" s="122"/>
    </row>
    <row r="224" spans="1:10" ht="26.25" customHeight="1">
      <c r="A224" s="74"/>
      <c r="B224" s="115" t="s">
        <v>163</v>
      </c>
      <c r="C224" s="115"/>
      <c r="D224" s="106"/>
      <c r="E224" s="179"/>
      <c r="F224" s="96"/>
      <c r="G224" s="96"/>
      <c r="H224" s="189"/>
      <c r="I224" s="189"/>
      <c r="J224" s="122"/>
    </row>
    <row r="225" spans="1:10" ht="26.25" customHeight="1">
      <c r="A225" s="69" t="s">
        <v>104</v>
      </c>
      <c r="B225" s="77" t="s">
        <v>75</v>
      </c>
      <c r="C225" s="77"/>
      <c r="D225" s="105"/>
      <c r="E225" s="180"/>
      <c r="F225" s="70"/>
      <c r="G225" s="70"/>
      <c r="H225" s="190"/>
      <c r="I225" s="190"/>
      <c r="J225" s="121"/>
    </row>
    <row r="226" spans="1:10" ht="26.25" customHeight="1">
      <c r="A226" s="74"/>
      <c r="B226" s="75"/>
      <c r="C226" s="75"/>
      <c r="D226" s="106"/>
      <c r="E226" s="179"/>
      <c r="F226" s="96"/>
      <c r="G226" s="96"/>
      <c r="H226" s="189"/>
      <c r="I226" s="189"/>
      <c r="J226" s="122"/>
    </row>
    <row r="227" spans="1:10" ht="26.25" customHeight="1">
      <c r="A227" s="69" t="s">
        <v>33</v>
      </c>
      <c r="B227" s="77" t="s">
        <v>7</v>
      </c>
      <c r="C227" s="77"/>
      <c r="D227" s="105"/>
      <c r="E227" s="128">
        <v>244388.07706010004</v>
      </c>
      <c r="F227" s="126"/>
      <c r="G227" s="72"/>
      <c r="H227" s="195">
        <v>48506.872923000003</v>
      </c>
      <c r="I227" s="195">
        <v>8221.3492152586859</v>
      </c>
      <c r="J227" s="77"/>
    </row>
    <row r="228" spans="1:10" ht="26.25" customHeight="1">
      <c r="A228" s="66">
        <v>1</v>
      </c>
      <c r="B228" s="114" t="s">
        <v>53</v>
      </c>
      <c r="C228" s="114"/>
      <c r="D228" s="107"/>
      <c r="E228" s="67">
        <v>70627.800911000013</v>
      </c>
      <c r="F228" s="127"/>
      <c r="G228" s="68"/>
      <c r="H228" s="67">
        <v>20574.32157</v>
      </c>
      <c r="I228" s="67">
        <v>8221.3492152586859</v>
      </c>
      <c r="J228" s="123"/>
    </row>
    <row r="229" spans="1:10" ht="26.25" customHeight="1">
      <c r="A229" s="24">
        <v>1.1000000000000001</v>
      </c>
      <c r="B229" s="115" t="s">
        <v>54</v>
      </c>
      <c r="C229" s="115"/>
      <c r="D229" s="108"/>
      <c r="E229" s="181">
        <v>66578.200911000007</v>
      </c>
      <c r="F229" s="99"/>
      <c r="G229" s="100"/>
      <c r="H229" s="181">
        <v>20574.32157</v>
      </c>
      <c r="I229" s="181">
        <v>5326.0042152586866</v>
      </c>
      <c r="J229" s="124"/>
    </row>
    <row r="230" spans="1:10" ht="26.25" customHeight="1">
      <c r="A230" s="78" t="s">
        <v>51</v>
      </c>
      <c r="B230" s="79" t="s">
        <v>113</v>
      </c>
      <c r="C230" s="203" t="s">
        <v>474</v>
      </c>
      <c r="D230" s="196" t="s">
        <v>715</v>
      </c>
      <c r="E230" s="182">
        <v>65175.245406000002</v>
      </c>
      <c r="F230" s="14" t="s">
        <v>115</v>
      </c>
      <c r="G230" s="101" t="s">
        <v>115</v>
      </c>
      <c r="H230" s="182">
        <v>19945.71</v>
      </c>
      <c r="I230" s="182">
        <v>5160.6564042086457</v>
      </c>
      <c r="J230" s="79" t="s">
        <v>727</v>
      </c>
    </row>
    <row r="231" spans="1:10" ht="26.25" customHeight="1">
      <c r="A231" s="78" t="s">
        <v>52</v>
      </c>
      <c r="B231" s="79" t="s">
        <v>114</v>
      </c>
      <c r="C231" s="203" t="s">
        <v>476</v>
      </c>
      <c r="D231" s="196" t="s">
        <v>717</v>
      </c>
      <c r="E231" s="182">
        <v>1402.9555050000001</v>
      </c>
      <c r="F231" s="14" t="s">
        <v>116</v>
      </c>
      <c r="G231" s="101" t="s">
        <v>116</v>
      </c>
      <c r="H231" s="182">
        <v>628.61157000000003</v>
      </c>
      <c r="I231" s="182">
        <v>165.34781105004129</v>
      </c>
      <c r="J231" s="79" t="s">
        <v>718</v>
      </c>
    </row>
    <row r="232" spans="1:10" ht="26.25" customHeight="1">
      <c r="A232" s="24">
        <v>1.2</v>
      </c>
      <c r="B232" s="115" t="s">
        <v>55</v>
      </c>
      <c r="C232" s="115"/>
      <c r="D232" s="108"/>
      <c r="E232" s="181"/>
      <c r="F232" s="99"/>
      <c r="G232" s="100"/>
      <c r="H232" s="181"/>
      <c r="I232" s="181"/>
      <c r="J232" s="124"/>
    </row>
    <row r="233" spans="1:10" ht="26.25" customHeight="1">
      <c r="A233" s="316" t="s">
        <v>143</v>
      </c>
      <c r="B233" s="317" t="s">
        <v>730</v>
      </c>
      <c r="C233" s="317" t="s">
        <v>731</v>
      </c>
      <c r="D233" s="356" t="s">
        <v>120</v>
      </c>
      <c r="E233" s="318">
        <v>4049.6</v>
      </c>
      <c r="F233" s="357" t="s">
        <v>732</v>
      </c>
      <c r="G233" s="358"/>
      <c r="H233" s="320"/>
      <c r="I233" s="320">
        <v>2895.3449999999998</v>
      </c>
      <c r="J233" s="317"/>
    </row>
    <row r="234" spans="1:10" ht="26.25" customHeight="1">
      <c r="A234" s="78" t="s">
        <v>77</v>
      </c>
      <c r="B234" s="79" t="s">
        <v>49</v>
      </c>
      <c r="C234" s="79"/>
      <c r="D234" s="109" t="s">
        <v>120</v>
      </c>
      <c r="E234" s="182"/>
      <c r="F234" s="14"/>
      <c r="G234" s="101"/>
      <c r="H234" s="171"/>
      <c r="I234" s="171"/>
      <c r="J234" s="79"/>
    </row>
    <row r="235" spans="1:10" ht="26.25" customHeight="1">
      <c r="A235" s="78"/>
      <c r="B235" s="79" t="s">
        <v>78</v>
      </c>
      <c r="C235" s="79"/>
      <c r="D235" s="109" t="s">
        <v>120</v>
      </c>
      <c r="E235" s="182"/>
      <c r="F235" s="14"/>
      <c r="G235" s="101"/>
      <c r="H235" s="171"/>
      <c r="I235" s="171"/>
      <c r="J235" s="79"/>
    </row>
    <row r="236" spans="1:10" ht="26.25" customHeight="1">
      <c r="A236" s="66">
        <v>2</v>
      </c>
      <c r="B236" s="114" t="s">
        <v>58</v>
      </c>
      <c r="C236" s="114"/>
      <c r="D236" s="107"/>
      <c r="E236" s="67">
        <v>173760.27614910001</v>
      </c>
      <c r="F236" s="127"/>
      <c r="G236" s="68"/>
      <c r="H236" s="67">
        <v>27932.551352999999</v>
      </c>
      <c r="I236" s="67">
        <v>0</v>
      </c>
      <c r="J236" s="123"/>
    </row>
    <row r="237" spans="1:10" ht="26.25" customHeight="1">
      <c r="A237" s="24">
        <v>2.1</v>
      </c>
      <c r="B237" s="115" t="s">
        <v>59</v>
      </c>
      <c r="C237" s="115"/>
      <c r="D237" s="108"/>
      <c r="E237" s="181"/>
      <c r="F237" s="99"/>
      <c r="G237" s="100"/>
      <c r="H237" s="181"/>
      <c r="I237" s="181"/>
      <c r="J237" s="124"/>
    </row>
    <row r="238" spans="1:10" ht="26.25" customHeight="1">
      <c r="A238" s="78" t="s">
        <v>79</v>
      </c>
      <c r="B238" s="79" t="s">
        <v>49</v>
      </c>
      <c r="C238" s="79"/>
      <c r="D238" s="109" t="s">
        <v>120</v>
      </c>
      <c r="E238" s="182"/>
      <c r="F238" s="14"/>
      <c r="G238" s="101"/>
      <c r="H238" s="171"/>
      <c r="I238" s="171"/>
      <c r="J238" s="79"/>
    </row>
    <row r="239" spans="1:10" ht="26.25" customHeight="1">
      <c r="A239" s="78" t="s">
        <v>80</v>
      </c>
      <c r="B239" s="79" t="s">
        <v>49</v>
      </c>
      <c r="C239" s="79"/>
      <c r="D239" s="109" t="s">
        <v>120</v>
      </c>
      <c r="E239" s="182"/>
      <c r="F239" s="14"/>
      <c r="G239" s="101"/>
      <c r="H239" s="171"/>
      <c r="I239" s="171"/>
      <c r="J239" s="79"/>
    </row>
    <row r="240" spans="1:10" ht="26.25" customHeight="1">
      <c r="A240" s="78"/>
      <c r="B240" s="79" t="s">
        <v>78</v>
      </c>
      <c r="C240" s="79"/>
      <c r="D240" s="109" t="s">
        <v>120</v>
      </c>
      <c r="E240" s="182"/>
      <c r="F240" s="14"/>
      <c r="G240" s="101"/>
      <c r="H240" s="171"/>
      <c r="I240" s="171"/>
      <c r="J240" s="79"/>
    </row>
    <row r="241" spans="1:10" ht="26.25" customHeight="1">
      <c r="A241" s="24">
        <v>2.2000000000000002</v>
      </c>
      <c r="B241" s="115" t="s">
        <v>60</v>
      </c>
      <c r="C241" s="115"/>
      <c r="D241" s="108"/>
      <c r="E241" s="181">
        <v>173760.27614910001</v>
      </c>
      <c r="F241" s="99"/>
      <c r="G241" s="100"/>
      <c r="H241" s="181">
        <v>27932.551352999999</v>
      </c>
      <c r="I241" s="181">
        <v>0</v>
      </c>
      <c r="J241" s="124"/>
    </row>
    <row r="242" spans="1:10" ht="26.25" customHeight="1">
      <c r="A242" s="78" t="s">
        <v>81</v>
      </c>
      <c r="B242" s="79" t="s">
        <v>117</v>
      </c>
      <c r="C242" s="203" t="s">
        <v>719</v>
      </c>
      <c r="D242" s="196" t="s">
        <v>720</v>
      </c>
      <c r="E242" s="182">
        <v>173760.27614910001</v>
      </c>
      <c r="F242" s="14" t="s">
        <v>118</v>
      </c>
      <c r="G242" s="101" t="s">
        <v>119</v>
      </c>
      <c r="H242" s="182">
        <v>27932.551352999999</v>
      </c>
      <c r="I242" s="182">
        <v>0</v>
      </c>
      <c r="J242" s="79" t="s">
        <v>721</v>
      </c>
    </row>
    <row r="243" spans="1:10" ht="26.25" customHeight="1">
      <c r="A243" s="66">
        <v>3</v>
      </c>
      <c r="B243" s="114" t="s">
        <v>70</v>
      </c>
      <c r="C243" s="114"/>
      <c r="D243" s="107"/>
      <c r="E243" s="67">
        <v>0</v>
      </c>
      <c r="F243" s="127"/>
      <c r="G243" s="68"/>
      <c r="H243" s="67">
        <v>0</v>
      </c>
      <c r="I243" s="67"/>
      <c r="J243" s="123"/>
    </row>
    <row r="244" spans="1:10" ht="26.25" customHeight="1">
      <c r="A244" s="24">
        <v>3.1</v>
      </c>
      <c r="B244" s="115" t="s">
        <v>56</v>
      </c>
      <c r="C244" s="115"/>
      <c r="D244" s="108"/>
      <c r="E244" s="181"/>
      <c r="F244" s="99"/>
      <c r="G244" s="100"/>
      <c r="H244" s="181"/>
      <c r="I244" s="181"/>
      <c r="J244" s="124"/>
    </row>
    <row r="245" spans="1:10" ht="26.25" customHeight="1">
      <c r="A245" s="78" t="s">
        <v>83</v>
      </c>
      <c r="B245" s="79" t="s">
        <v>49</v>
      </c>
      <c r="C245" s="79"/>
      <c r="D245" s="109" t="s">
        <v>120</v>
      </c>
      <c r="E245" s="182"/>
      <c r="F245" s="14"/>
      <c r="G245" s="101"/>
      <c r="H245" s="171"/>
      <c r="I245" s="171"/>
      <c r="J245" s="79"/>
    </row>
    <row r="246" spans="1:10" ht="26.25" customHeight="1">
      <c r="A246" s="78" t="s">
        <v>84</v>
      </c>
      <c r="B246" s="79" t="s">
        <v>49</v>
      </c>
      <c r="C246" s="79"/>
      <c r="D246" s="109" t="s">
        <v>120</v>
      </c>
      <c r="E246" s="182"/>
      <c r="F246" s="14"/>
      <c r="G246" s="101"/>
      <c r="H246" s="171"/>
      <c r="I246" s="171"/>
      <c r="J246" s="79"/>
    </row>
    <row r="247" spans="1:10" ht="26.25" customHeight="1">
      <c r="A247" s="78"/>
      <c r="B247" s="79" t="s">
        <v>78</v>
      </c>
      <c r="C247" s="79"/>
      <c r="D247" s="109" t="s">
        <v>120</v>
      </c>
      <c r="E247" s="182"/>
      <c r="F247" s="14"/>
      <c r="G247" s="101"/>
      <c r="H247" s="171"/>
      <c r="I247" s="171"/>
      <c r="J247" s="79"/>
    </row>
    <row r="248" spans="1:10" ht="26.25" customHeight="1">
      <c r="A248" s="24">
        <v>3.2</v>
      </c>
      <c r="B248" s="115" t="s">
        <v>57</v>
      </c>
      <c r="C248" s="115"/>
      <c r="D248" s="108"/>
      <c r="E248" s="181"/>
      <c r="F248" s="99"/>
      <c r="G248" s="100"/>
      <c r="H248" s="181"/>
      <c r="I248" s="181"/>
      <c r="J248" s="124"/>
    </row>
    <row r="249" spans="1:10" ht="26.25" customHeight="1">
      <c r="A249" s="78" t="s">
        <v>85</v>
      </c>
      <c r="B249" s="79" t="s">
        <v>49</v>
      </c>
      <c r="C249" s="79"/>
      <c r="D249" s="109" t="s">
        <v>120</v>
      </c>
      <c r="E249" s="182"/>
      <c r="F249" s="14"/>
      <c r="G249" s="101"/>
      <c r="H249" s="171"/>
      <c r="I249" s="171"/>
      <c r="J249" s="79"/>
    </row>
    <row r="250" spans="1:10" ht="26.25" customHeight="1">
      <c r="A250" s="78" t="s">
        <v>86</v>
      </c>
      <c r="B250" s="79" t="s">
        <v>49</v>
      </c>
      <c r="C250" s="79"/>
      <c r="D250" s="109" t="s">
        <v>120</v>
      </c>
      <c r="E250" s="182"/>
      <c r="F250" s="14"/>
      <c r="G250" s="101"/>
      <c r="H250" s="171"/>
      <c r="I250" s="171"/>
      <c r="J250" s="79"/>
    </row>
    <row r="251" spans="1:10" ht="26.25" customHeight="1">
      <c r="A251" s="78"/>
      <c r="B251" s="79" t="s">
        <v>78</v>
      </c>
      <c r="C251" s="79"/>
      <c r="D251" s="109" t="s">
        <v>120</v>
      </c>
      <c r="E251" s="182"/>
      <c r="F251" s="14"/>
      <c r="G251" s="101"/>
      <c r="H251" s="171"/>
      <c r="I251" s="171"/>
      <c r="J251" s="79"/>
    </row>
    <row r="252" spans="1:10" ht="26.25" customHeight="1">
      <c r="A252" s="66">
        <v>4</v>
      </c>
      <c r="B252" s="114" t="s">
        <v>61</v>
      </c>
      <c r="C252" s="114"/>
      <c r="D252" s="107"/>
      <c r="E252" s="67">
        <v>0</v>
      </c>
      <c r="F252" s="127"/>
      <c r="G252" s="68"/>
      <c r="H252" s="67">
        <v>0</v>
      </c>
      <c r="I252" s="67"/>
      <c r="J252" s="123"/>
    </row>
    <row r="253" spans="1:10" ht="26.25" customHeight="1">
      <c r="A253" s="24">
        <v>4.0999999999999996</v>
      </c>
      <c r="B253" s="115" t="s">
        <v>62</v>
      </c>
      <c r="C253" s="115"/>
      <c r="D253" s="108"/>
      <c r="E253" s="181"/>
      <c r="F253" s="99"/>
      <c r="G253" s="100"/>
      <c r="H253" s="181"/>
      <c r="I253" s="181"/>
      <c r="J253" s="124"/>
    </row>
    <row r="254" spans="1:10" ht="26.25" customHeight="1">
      <c r="A254" s="78" t="s">
        <v>87</v>
      </c>
      <c r="B254" s="79" t="s">
        <v>49</v>
      </c>
      <c r="C254" s="79"/>
      <c r="D254" s="109" t="s">
        <v>120</v>
      </c>
      <c r="E254" s="182"/>
      <c r="F254" s="14"/>
      <c r="G254" s="101"/>
      <c r="H254" s="171"/>
      <c r="I254" s="171"/>
      <c r="J254" s="79"/>
    </row>
    <row r="255" spans="1:10" ht="26.25" customHeight="1">
      <c r="A255" s="78" t="s">
        <v>88</v>
      </c>
      <c r="B255" s="79" t="s">
        <v>49</v>
      </c>
      <c r="C255" s="79"/>
      <c r="D255" s="109" t="s">
        <v>120</v>
      </c>
      <c r="E255" s="182"/>
      <c r="F255" s="14"/>
      <c r="G255" s="101"/>
      <c r="H255" s="171"/>
      <c r="I255" s="171"/>
      <c r="J255" s="79"/>
    </row>
    <row r="256" spans="1:10" ht="26.25" customHeight="1">
      <c r="A256" s="78"/>
      <c r="B256" s="79" t="s">
        <v>78</v>
      </c>
      <c r="C256" s="79"/>
      <c r="D256" s="109" t="s">
        <v>120</v>
      </c>
      <c r="E256" s="182"/>
      <c r="F256" s="14"/>
      <c r="G256" s="101"/>
      <c r="H256" s="171"/>
      <c r="I256" s="171"/>
      <c r="J256" s="79"/>
    </row>
    <row r="257" spans="1:10" ht="26.25" customHeight="1">
      <c r="A257" s="24">
        <v>4.2</v>
      </c>
      <c r="B257" s="115" t="s">
        <v>63</v>
      </c>
      <c r="C257" s="115"/>
      <c r="D257" s="108"/>
      <c r="E257" s="181"/>
      <c r="F257" s="99"/>
      <c r="G257" s="100"/>
      <c r="H257" s="181"/>
      <c r="I257" s="181"/>
      <c r="J257" s="124"/>
    </row>
    <row r="258" spans="1:10" ht="26.25" customHeight="1">
      <c r="A258" s="78" t="s">
        <v>89</v>
      </c>
      <c r="B258" s="79" t="s">
        <v>49</v>
      </c>
      <c r="C258" s="79"/>
      <c r="D258" s="109" t="s">
        <v>120</v>
      </c>
      <c r="E258" s="182"/>
      <c r="F258" s="14"/>
      <c r="G258" s="101"/>
      <c r="H258" s="171"/>
      <c r="I258" s="171"/>
      <c r="J258" s="79"/>
    </row>
    <row r="259" spans="1:10" ht="26.25" customHeight="1">
      <c r="A259" s="78" t="s">
        <v>90</v>
      </c>
      <c r="B259" s="79" t="s">
        <v>49</v>
      </c>
      <c r="C259" s="79"/>
      <c r="D259" s="109" t="s">
        <v>120</v>
      </c>
      <c r="E259" s="182"/>
      <c r="F259" s="14"/>
      <c r="G259" s="101"/>
      <c r="H259" s="171"/>
      <c r="I259" s="171"/>
      <c r="J259" s="79"/>
    </row>
    <row r="260" spans="1:10" ht="26.25" customHeight="1">
      <c r="A260" s="78"/>
      <c r="B260" s="79" t="s">
        <v>78</v>
      </c>
      <c r="C260" s="79"/>
      <c r="D260" s="109" t="s">
        <v>120</v>
      </c>
      <c r="E260" s="182"/>
      <c r="F260" s="14"/>
      <c r="G260" s="101"/>
      <c r="H260" s="171"/>
      <c r="I260" s="171"/>
      <c r="J260" s="79"/>
    </row>
    <row r="261" spans="1:10" ht="26.25" customHeight="1">
      <c r="A261" s="66">
        <v>5</v>
      </c>
      <c r="B261" s="114" t="s">
        <v>64</v>
      </c>
      <c r="C261" s="114"/>
      <c r="D261" s="107"/>
      <c r="E261" s="67">
        <v>0</v>
      </c>
      <c r="F261" s="127"/>
      <c r="G261" s="68"/>
      <c r="H261" s="67">
        <v>0</v>
      </c>
      <c r="I261" s="67"/>
      <c r="J261" s="123"/>
    </row>
    <row r="262" spans="1:10" ht="26.25" customHeight="1">
      <c r="A262" s="24">
        <v>5.0999999999999996</v>
      </c>
      <c r="B262" s="115" t="s">
        <v>65</v>
      </c>
      <c r="C262" s="115"/>
      <c r="D262" s="108"/>
      <c r="E262" s="181"/>
      <c r="F262" s="99"/>
      <c r="G262" s="100"/>
      <c r="H262" s="181"/>
      <c r="I262" s="181"/>
      <c r="J262" s="124"/>
    </row>
    <row r="263" spans="1:10" ht="26.25" customHeight="1">
      <c r="A263" s="78" t="s">
        <v>91</v>
      </c>
      <c r="B263" s="79" t="s">
        <v>49</v>
      </c>
      <c r="C263" s="79"/>
      <c r="D263" s="109" t="s">
        <v>120</v>
      </c>
      <c r="E263" s="182"/>
      <c r="F263" s="14"/>
      <c r="G263" s="101"/>
      <c r="H263" s="171"/>
      <c r="I263" s="171"/>
      <c r="J263" s="79"/>
    </row>
    <row r="264" spans="1:10" ht="26.25" customHeight="1">
      <c r="A264" s="78" t="s">
        <v>92</v>
      </c>
      <c r="B264" s="79" t="s">
        <v>49</v>
      </c>
      <c r="C264" s="79"/>
      <c r="D264" s="109" t="s">
        <v>120</v>
      </c>
      <c r="E264" s="182"/>
      <c r="F264" s="14"/>
      <c r="G264" s="101"/>
      <c r="H264" s="171"/>
      <c r="I264" s="171"/>
      <c r="J264" s="79"/>
    </row>
    <row r="265" spans="1:10" ht="26.25" customHeight="1">
      <c r="A265" s="78"/>
      <c r="B265" s="79" t="s">
        <v>78</v>
      </c>
      <c r="C265" s="79"/>
      <c r="D265" s="109" t="s">
        <v>120</v>
      </c>
      <c r="E265" s="182"/>
      <c r="F265" s="14"/>
      <c r="G265" s="101"/>
      <c r="H265" s="171"/>
      <c r="I265" s="171"/>
      <c r="J265" s="79"/>
    </row>
    <row r="266" spans="1:10" ht="26.25" customHeight="1">
      <c r="A266" s="24">
        <v>5.2</v>
      </c>
      <c r="B266" s="115" t="s">
        <v>66</v>
      </c>
      <c r="C266" s="115"/>
      <c r="D266" s="108"/>
      <c r="E266" s="181"/>
      <c r="F266" s="99"/>
      <c r="G266" s="100"/>
      <c r="H266" s="181"/>
      <c r="I266" s="181"/>
      <c r="J266" s="124"/>
    </row>
    <row r="267" spans="1:10" ht="26.25" customHeight="1">
      <c r="A267" s="78" t="s">
        <v>93</v>
      </c>
      <c r="B267" s="79" t="s">
        <v>49</v>
      </c>
      <c r="C267" s="79"/>
      <c r="D267" s="109" t="s">
        <v>120</v>
      </c>
      <c r="E267" s="182"/>
      <c r="F267" s="14"/>
      <c r="G267" s="101"/>
      <c r="H267" s="171"/>
      <c r="I267" s="171"/>
      <c r="J267" s="79"/>
    </row>
    <row r="268" spans="1:10" ht="26.25" customHeight="1">
      <c r="A268" s="78" t="s">
        <v>94</v>
      </c>
      <c r="B268" s="79" t="s">
        <v>49</v>
      </c>
      <c r="C268" s="79"/>
      <c r="D268" s="109" t="s">
        <v>120</v>
      </c>
      <c r="E268" s="182"/>
      <c r="F268" s="14"/>
      <c r="G268" s="101"/>
      <c r="H268" s="171"/>
      <c r="I268" s="171"/>
      <c r="J268" s="79"/>
    </row>
    <row r="269" spans="1:10" ht="26.25" customHeight="1">
      <c r="A269" s="78"/>
      <c r="B269" s="79" t="s">
        <v>78</v>
      </c>
      <c r="C269" s="79"/>
      <c r="D269" s="109" t="s">
        <v>120</v>
      </c>
      <c r="E269" s="182"/>
      <c r="F269" s="14"/>
      <c r="G269" s="101"/>
      <c r="H269" s="171"/>
      <c r="I269" s="171"/>
      <c r="J269" s="79"/>
    </row>
    <row r="270" spans="1:10" ht="26.25" customHeight="1">
      <c r="A270" s="69" t="s">
        <v>34</v>
      </c>
      <c r="B270" s="77" t="s">
        <v>29</v>
      </c>
      <c r="C270" s="77"/>
      <c r="D270" s="105"/>
      <c r="E270" s="71">
        <v>0</v>
      </c>
      <c r="F270" s="126"/>
      <c r="G270" s="72"/>
      <c r="H270" s="71">
        <v>0</v>
      </c>
      <c r="I270" s="71"/>
      <c r="J270" s="77"/>
    </row>
    <row r="271" spans="1:10" ht="26.25" customHeight="1">
      <c r="A271" s="66">
        <v>1</v>
      </c>
      <c r="B271" s="114" t="s">
        <v>53</v>
      </c>
      <c r="C271" s="114"/>
      <c r="D271" s="107"/>
      <c r="E271" s="67">
        <v>0</v>
      </c>
      <c r="F271" s="127"/>
      <c r="G271" s="68"/>
      <c r="H271" s="67">
        <v>0</v>
      </c>
      <c r="I271" s="67"/>
      <c r="J271" s="123"/>
    </row>
    <row r="272" spans="1:10" ht="26.25" customHeight="1">
      <c r="A272" s="24">
        <v>1.1000000000000001</v>
      </c>
      <c r="B272" s="115" t="s">
        <v>54</v>
      </c>
      <c r="C272" s="115"/>
      <c r="D272" s="108"/>
      <c r="E272" s="181"/>
      <c r="F272" s="99"/>
      <c r="G272" s="100"/>
      <c r="H272" s="181"/>
      <c r="I272" s="181"/>
      <c r="J272" s="124"/>
    </row>
    <row r="273" spans="1:10" ht="26.25" customHeight="1">
      <c r="A273" s="78" t="s">
        <v>51</v>
      </c>
      <c r="B273" s="79" t="s">
        <v>49</v>
      </c>
      <c r="C273" s="79"/>
      <c r="D273" s="109" t="s">
        <v>120</v>
      </c>
      <c r="E273" s="182"/>
      <c r="F273" s="14"/>
      <c r="G273" s="101"/>
      <c r="H273" s="171"/>
      <c r="I273" s="171"/>
      <c r="J273" s="79"/>
    </row>
    <row r="274" spans="1:10" ht="26.25" customHeight="1">
      <c r="A274" s="78" t="s">
        <v>52</v>
      </c>
      <c r="B274" s="79" t="s">
        <v>49</v>
      </c>
      <c r="C274" s="79"/>
      <c r="D274" s="109" t="s">
        <v>120</v>
      </c>
      <c r="E274" s="182"/>
      <c r="F274" s="14"/>
      <c r="G274" s="101"/>
      <c r="H274" s="171"/>
      <c r="I274" s="171"/>
      <c r="J274" s="79"/>
    </row>
    <row r="275" spans="1:10" ht="26.25" customHeight="1">
      <c r="A275" s="78"/>
      <c r="B275" s="79" t="s">
        <v>78</v>
      </c>
      <c r="C275" s="79"/>
      <c r="D275" s="109" t="s">
        <v>120</v>
      </c>
      <c r="E275" s="182"/>
      <c r="F275" s="14"/>
      <c r="G275" s="101"/>
      <c r="H275" s="171"/>
      <c r="I275" s="171"/>
      <c r="J275" s="79"/>
    </row>
    <row r="276" spans="1:10" ht="26.25" customHeight="1">
      <c r="A276" s="24">
        <v>1.2</v>
      </c>
      <c r="B276" s="115" t="s">
        <v>55</v>
      </c>
      <c r="C276" s="115"/>
      <c r="D276" s="108"/>
      <c r="E276" s="181"/>
      <c r="F276" s="99"/>
      <c r="G276" s="100"/>
      <c r="H276" s="181"/>
      <c r="I276" s="181"/>
      <c r="J276" s="124"/>
    </row>
    <row r="277" spans="1:10" ht="26.25" customHeight="1">
      <c r="A277" s="78" t="s">
        <v>76</v>
      </c>
      <c r="B277" s="79" t="s">
        <v>49</v>
      </c>
      <c r="C277" s="79"/>
      <c r="D277" s="109" t="s">
        <v>120</v>
      </c>
      <c r="E277" s="182"/>
      <c r="F277" s="14"/>
      <c r="G277" s="101"/>
      <c r="H277" s="171"/>
      <c r="I277" s="171"/>
      <c r="J277" s="79"/>
    </row>
    <row r="278" spans="1:10" ht="26.25" customHeight="1">
      <c r="A278" s="78" t="s">
        <v>77</v>
      </c>
      <c r="B278" s="79" t="s">
        <v>49</v>
      </c>
      <c r="C278" s="79"/>
      <c r="D278" s="109" t="s">
        <v>120</v>
      </c>
      <c r="E278" s="182"/>
      <c r="F278" s="14"/>
      <c r="G278" s="101"/>
      <c r="H278" s="171"/>
      <c r="I278" s="171"/>
      <c r="J278" s="79"/>
    </row>
    <row r="279" spans="1:10" ht="26.25" customHeight="1">
      <c r="A279" s="78"/>
      <c r="B279" s="79" t="s">
        <v>78</v>
      </c>
      <c r="C279" s="79"/>
      <c r="D279" s="109" t="s">
        <v>120</v>
      </c>
      <c r="E279" s="182"/>
      <c r="F279" s="14"/>
      <c r="G279" s="101"/>
      <c r="H279" s="171"/>
      <c r="I279" s="171"/>
      <c r="J279" s="79"/>
    </row>
    <row r="280" spans="1:10" ht="26.25" customHeight="1">
      <c r="A280" s="66">
        <v>2</v>
      </c>
      <c r="B280" s="114" t="s">
        <v>70</v>
      </c>
      <c r="C280" s="114"/>
      <c r="D280" s="107"/>
      <c r="E280" s="67">
        <v>0</v>
      </c>
      <c r="F280" s="127"/>
      <c r="G280" s="68"/>
      <c r="H280" s="67">
        <v>0</v>
      </c>
      <c r="I280" s="67"/>
      <c r="J280" s="123"/>
    </row>
    <row r="281" spans="1:10" ht="26.25" customHeight="1">
      <c r="A281" s="24">
        <v>2.1</v>
      </c>
      <c r="B281" s="115" t="s">
        <v>56</v>
      </c>
      <c r="C281" s="115"/>
      <c r="D281" s="108"/>
      <c r="E281" s="181"/>
      <c r="F281" s="99"/>
      <c r="G281" s="100"/>
      <c r="H281" s="181"/>
      <c r="I281" s="181"/>
      <c r="J281" s="124"/>
    </row>
    <row r="282" spans="1:10" ht="26.25" customHeight="1">
      <c r="A282" s="78" t="s">
        <v>79</v>
      </c>
      <c r="B282" s="79" t="s">
        <v>49</v>
      </c>
      <c r="C282" s="79"/>
      <c r="D282" s="109" t="s">
        <v>120</v>
      </c>
      <c r="E282" s="182"/>
      <c r="F282" s="14"/>
      <c r="G282" s="101"/>
      <c r="H282" s="171"/>
      <c r="I282" s="171"/>
      <c r="J282" s="79"/>
    </row>
    <row r="283" spans="1:10" ht="26.25" customHeight="1">
      <c r="A283" s="78" t="s">
        <v>80</v>
      </c>
      <c r="B283" s="79" t="s">
        <v>49</v>
      </c>
      <c r="C283" s="79"/>
      <c r="D283" s="109" t="s">
        <v>120</v>
      </c>
      <c r="E283" s="182"/>
      <c r="F283" s="14"/>
      <c r="G283" s="101"/>
      <c r="H283" s="171"/>
      <c r="I283" s="171"/>
      <c r="J283" s="79"/>
    </row>
    <row r="284" spans="1:10" ht="26.25" customHeight="1">
      <c r="A284" s="78"/>
      <c r="B284" s="79" t="s">
        <v>78</v>
      </c>
      <c r="C284" s="79"/>
      <c r="D284" s="109" t="s">
        <v>120</v>
      </c>
      <c r="E284" s="182"/>
      <c r="F284" s="14"/>
      <c r="G284" s="101"/>
      <c r="H284" s="171"/>
      <c r="I284" s="171"/>
      <c r="J284" s="79"/>
    </row>
    <row r="285" spans="1:10" ht="26.25" customHeight="1">
      <c r="A285" s="24">
        <v>2.2000000000000002</v>
      </c>
      <c r="B285" s="115" t="s">
        <v>57</v>
      </c>
      <c r="C285" s="115"/>
      <c r="D285" s="108"/>
      <c r="E285" s="181"/>
      <c r="F285" s="99"/>
      <c r="G285" s="100"/>
      <c r="H285" s="181"/>
      <c r="I285" s="181"/>
      <c r="J285" s="124"/>
    </row>
    <row r="286" spans="1:10" ht="26.25" customHeight="1">
      <c r="A286" s="78" t="s">
        <v>81</v>
      </c>
      <c r="B286" s="79" t="s">
        <v>49</v>
      </c>
      <c r="C286" s="79"/>
      <c r="D286" s="109" t="s">
        <v>120</v>
      </c>
      <c r="E286" s="182"/>
      <c r="F286" s="14"/>
      <c r="G286" s="101"/>
      <c r="H286" s="171"/>
      <c r="I286" s="171"/>
      <c r="J286" s="79"/>
    </row>
    <row r="287" spans="1:10" ht="26.25" customHeight="1">
      <c r="A287" s="78" t="s">
        <v>82</v>
      </c>
      <c r="B287" s="79" t="s">
        <v>49</v>
      </c>
      <c r="C287" s="79"/>
      <c r="D287" s="109" t="s">
        <v>120</v>
      </c>
      <c r="E287" s="182"/>
      <c r="F287" s="14"/>
      <c r="G287" s="101"/>
      <c r="H287" s="171"/>
      <c r="I287" s="171"/>
      <c r="J287" s="79"/>
    </row>
    <row r="288" spans="1:10" ht="26.25" customHeight="1">
      <c r="A288" s="78"/>
      <c r="B288" s="79" t="s">
        <v>78</v>
      </c>
      <c r="C288" s="79"/>
      <c r="D288" s="109" t="s">
        <v>120</v>
      </c>
      <c r="E288" s="182"/>
      <c r="F288" s="14"/>
      <c r="G288" s="101"/>
      <c r="H288" s="171"/>
      <c r="I288" s="171"/>
      <c r="J288" s="79"/>
    </row>
    <row r="289" spans="1:10" ht="26.25" customHeight="1">
      <c r="A289" s="66">
        <v>3</v>
      </c>
      <c r="B289" s="114" t="s">
        <v>58</v>
      </c>
      <c r="C289" s="114"/>
      <c r="D289" s="107"/>
      <c r="E289" s="67">
        <v>0</v>
      </c>
      <c r="F289" s="127"/>
      <c r="G289" s="68"/>
      <c r="H289" s="67">
        <v>0</v>
      </c>
      <c r="I289" s="67"/>
      <c r="J289" s="123"/>
    </row>
    <row r="290" spans="1:10" ht="26.25" customHeight="1">
      <c r="A290" s="24">
        <v>3.1</v>
      </c>
      <c r="B290" s="115" t="s">
        <v>59</v>
      </c>
      <c r="C290" s="115"/>
      <c r="D290" s="108"/>
      <c r="E290" s="181"/>
      <c r="F290" s="99"/>
      <c r="G290" s="100"/>
      <c r="H290" s="181"/>
      <c r="I290" s="181"/>
      <c r="J290" s="124"/>
    </row>
    <row r="291" spans="1:10" ht="26.25" customHeight="1">
      <c r="A291" s="78" t="s">
        <v>83</v>
      </c>
      <c r="B291" s="79" t="s">
        <v>49</v>
      </c>
      <c r="C291" s="79"/>
      <c r="D291" s="109" t="s">
        <v>120</v>
      </c>
      <c r="E291" s="182"/>
      <c r="F291" s="14"/>
      <c r="G291" s="101"/>
      <c r="H291" s="171"/>
      <c r="I291" s="171"/>
      <c r="J291" s="79"/>
    </row>
    <row r="292" spans="1:10" ht="26.25" customHeight="1">
      <c r="A292" s="78" t="s">
        <v>84</v>
      </c>
      <c r="B292" s="79" t="s">
        <v>49</v>
      </c>
      <c r="C292" s="79"/>
      <c r="D292" s="109" t="s">
        <v>120</v>
      </c>
      <c r="E292" s="182"/>
      <c r="F292" s="14"/>
      <c r="G292" s="101"/>
      <c r="H292" s="171"/>
      <c r="I292" s="171"/>
      <c r="J292" s="79"/>
    </row>
    <row r="293" spans="1:10" ht="26.25" customHeight="1">
      <c r="A293" s="78"/>
      <c r="B293" s="79" t="s">
        <v>78</v>
      </c>
      <c r="C293" s="79"/>
      <c r="D293" s="109" t="s">
        <v>120</v>
      </c>
      <c r="E293" s="182"/>
      <c r="F293" s="14"/>
      <c r="G293" s="101"/>
      <c r="H293" s="171"/>
      <c r="I293" s="171"/>
      <c r="J293" s="79"/>
    </row>
    <row r="294" spans="1:10" ht="26.25" customHeight="1">
      <c r="A294" s="24">
        <v>3.2</v>
      </c>
      <c r="B294" s="115" t="s">
        <v>60</v>
      </c>
      <c r="C294" s="115"/>
      <c r="D294" s="108"/>
      <c r="E294" s="181"/>
      <c r="F294" s="99"/>
      <c r="G294" s="100"/>
      <c r="H294" s="181"/>
      <c r="I294" s="181"/>
      <c r="J294" s="124"/>
    </row>
    <row r="295" spans="1:10" ht="26.25" customHeight="1">
      <c r="A295" s="78" t="s">
        <v>85</v>
      </c>
      <c r="B295" s="79" t="s">
        <v>49</v>
      </c>
      <c r="C295" s="79"/>
      <c r="D295" s="109" t="s">
        <v>120</v>
      </c>
      <c r="E295" s="182"/>
      <c r="F295" s="14"/>
      <c r="G295" s="101"/>
      <c r="H295" s="171"/>
      <c r="I295" s="171"/>
      <c r="J295" s="79"/>
    </row>
    <row r="296" spans="1:10" ht="26.25" customHeight="1">
      <c r="A296" s="78" t="s">
        <v>86</v>
      </c>
      <c r="B296" s="79" t="s">
        <v>49</v>
      </c>
      <c r="C296" s="79"/>
      <c r="D296" s="109" t="s">
        <v>120</v>
      </c>
      <c r="E296" s="182"/>
      <c r="F296" s="14"/>
      <c r="G296" s="101"/>
      <c r="H296" s="171"/>
      <c r="I296" s="171"/>
      <c r="J296" s="79"/>
    </row>
    <row r="297" spans="1:10" ht="26.25" customHeight="1">
      <c r="A297" s="78"/>
      <c r="B297" s="79" t="s">
        <v>78</v>
      </c>
      <c r="C297" s="79"/>
      <c r="D297" s="109" t="s">
        <v>120</v>
      </c>
      <c r="E297" s="182"/>
      <c r="F297" s="14"/>
      <c r="G297" s="101"/>
      <c r="H297" s="171"/>
      <c r="I297" s="171"/>
      <c r="J297" s="79"/>
    </row>
    <row r="298" spans="1:10" ht="26.25" customHeight="1">
      <c r="A298" s="66">
        <v>4</v>
      </c>
      <c r="B298" s="114" t="s">
        <v>61</v>
      </c>
      <c r="C298" s="114"/>
      <c r="D298" s="107"/>
      <c r="E298" s="67">
        <v>0</v>
      </c>
      <c r="F298" s="127"/>
      <c r="G298" s="68"/>
      <c r="H298" s="67">
        <v>0</v>
      </c>
      <c r="I298" s="67"/>
      <c r="J298" s="123"/>
    </row>
    <row r="299" spans="1:10" ht="26.25" customHeight="1">
      <c r="A299" s="24">
        <v>4.0999999999999996</v>
      </c>
      <c r="B299" s="115" t="s">
        <v>62</v>
      </c>
      <c r="C299" s="115"/>
      <c r="D299" s="108"/>
      <c r="E299" s="181"/>
      <c r="F299" s="99"/>
      <c r="G299" s="100"/>
      <c r="H299" s="181"/>
      <c r="I299" s="181"/>
      <c r="J299" s="124"/>
    </row>
    <row r="300" spans="1:10" ht="26.25" customHeight="1">
      <c r="A300" s="78" t="s">
        <v>87</v>
      </c>
      <c r="B300" s="79" t="s">
        <v>49</v>
      </c>
      <c r="C300" s="79"/>
      <c r="D300" s="109" t="s">
        <v>120</v>
      </c>
      <c r="E300" s="182"/>
      <c r="F300" s="14"/>
      <c r="G300" s="101"/>
      <c r="H300" s="171"/>
      <c r="I300" s="171"/>
      <c r="J300" s="79"/>
    </row>
    <row r="301" spans="1:10" ht="26.25" customHeight="1">
      <c r="A301" s="78" t="s">
        <v>88</v>
      </c>
      <c r="B301" s="79" t="s">
        <v>49</v>
      </c>
      <c r="C301" s="79"/>
      <c r="D301" s="109" t="s">
        <v>120</v>
      </c>
      <c r="E301" s="182"/>
      <c r="F301" s="14"/>
      <c r="G301" s="101"/>
      <c r="H301" s="171"/>
      <c r="I301" s="171"/>
      <c r="J301" s="79"/>
    </row>
    <row r="302" spans="1:10" ht="26.25" customHeight="1">
      <c r="A302" s="78"/>
      <c r="B302" s="79" t="s">
        <v>78</v>
      </c>
      <c r="C302" s="79"/>
      <c r="D302" s="109" t="s">
        <v>120</v>
      </c>
      <c r="E302" s="182"/>
      <c r="F302" s="14"/>
      <c r="G302" s="101"/>
      <c r="H302" s="171"/>
      <c r="I302" s="171"/>
      <c r="J302" s="79"/>
    </row>
    <row r="303" spans="1:10" ht="26.25" customHeight="1">
      <c r="A303" s="24">
        <v>4.2</v>
      </c>
      <c r="B303" s="115" t="s">
        <v>63</v>
      </c>
      <c r="C303" s="115"/>
      <c r="D303" s="108"/>
      <c r="E303" s="181"/>
      <c r="F303" s="99"/>
      <c r="G303" s="100"/>
      <c r="H303" s="181"/>
      <c r="I303" s="181"/>
      <c r="J303" s="124"/>
    </row>
    <row r="304" spans="1:10" ht="26.25" customHeight="1">
      <c r="A304" s="78" t="s">
        <v>89</v>
      </c>
      <c r="B304" s="79" t="s">
        <v>49</v>
      </c>
      <c r="C304" s="79"/>
      <c r="D304" s="109" t="s">
        <v>120</v>
      </c>
      <c r="E304" s="182"/>
      <c r="F304" s="14"/>
      <c r="G304" s="101"/>
      <c r="H304" s="171"/>
      <c r="I304" s="171"/>
      <c r="J304" s="79"/>
    </row>
    <row r="305" spans="1:10" ht="26.25" customHeight="1">
      <c r="A305" s="78" t="s">
        <v>90</v>
      </c>
      <c r="B305" s="79" t="s">
        <v>49</v>
      </c>
      <c r="C305" s="79"/>
      <c r="D305" s="109" t="s">
        <v>120</v>
      </c>
      <c r="E305" s="182"/>
      <c r="F305" s="14"/>
      <c r="G305" s="101"/>
      <c r="H305" s="171"/>
      <c r="I305" s="171"/>
      <c r="J305" s="79"/>
    </row>
    <row r="306" spans="1:10" ht="26.25" customHeight="1">
      <c r="A306" s="78"/>
      <c r="B306" s="79" t="s">
        <v>78</v>
      </c>
      <c r="C306" s="79"/>
      <c r="D306" s="109" t="s">
        <v>120</v>
      </c>
      <c r="E306" s="182"/>
      <c r="F306" s="14"/>
      <c r="G306" s="101"/>
      <c r="H306" s="171"/>
      <c r="I306" s="171"/>
      <c r="J306" s="79"/>
    </row>
    <row r="307" spans="1:10" ht="26.25" customHeight="1">
      <c r="A307" s="66">
        <v>5</v>
      </c>
      <c r="B307" s="114" t="s">
        <v>64</v>
      </c>
      <c r="E307">
        <v>0</v>
      </c>
    </row>
    <row r="308" spans="1:10" ht="26.25" customHeight="1">
      <c r="A308" s="24">
        <v>5.0999999999999996</v>
      </c>
      <c r="B308" s="115" t="s">
        <v>65</v>
      </c>
    </row>
    <row r="309" spans="1:10" ht="26.25" customHeight="1">
      <c r="A309" s="78" t="s">
        <v>91</v>
      </c>
      <c r="B309" s="79" t="s">
        <v>49</v>
      </c>
    </row>
    <row r="310" spans="1:10" ht="26.25" customHeight="1">
      <c r="A310" s="78" t="s">
        <v>92</v>
      </c>
      <c r="B310" s="79" t="s">
        <v>49</v>
      </c>
    </row>
    <row r="311" spans="1:10" ht="26.25" customHeight="1">
      <c r="A311" s="78"/>
      <c r="B311" s="79" t="s">
        <v>78</v>
      </c>
    </row>
    <row r="312" spans="1:10" ht="26.25" customHeight="1">
      <c r="A312" s="24">
        <v>5.2</v>
      </c>
      <c r="B312" s="115" t="s">
        <v>66</v>
      </c>
    </row>
    <row r="313" spans="1:10" ht="26.25" customHeight="1">
      <c r="A313" s="78" t="s">
        <v>93</v>
      </c>
      <c r="B313" s="79" t="s">
        <v>49</v>
      </c>
    </row>
    <row r="314" spans="1:10" ht="26.25" customHeight="1">
      <c r="A314" s="78" t="s">
        <v>94</v>
      </c>
      <c r="B314" s="79" t="s">
        <v>49</v>
      </c>
    </row>
    <row r="315" spans="1:10" ht="26.25" customHeight="1">
      <c r="A315" s="78"/>
      <c r="B315" s="79" t="s">
        <v>78</v>
      </c>
    </row>
    <row r="316" spans="1:10" ht="26.25" customHeight="1">
      <c r="A316" s="25"/>
      <c r="B316" s="116"/>
    </row>
    <row r="317" spans="1:10" ht="15">
      <c r="A317" s="54"/>
      <c r="B317" s="117" t="s">
        <v>40</v>
      </c>
    </row>
  </sheetData>
  <mergeCells count="1">
    <mergeCell ref="A2:J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2" workbookViewId="0">
      <selection activeCell="D7" sqref="D7"/>
    </sheetView>
  </sheetViews>
  <sheetFormatPr defaultRowHeight="14.25"/>
  <cols>
    <col min="1" max="1" width="6" style="270" bestFit="1" customWidth="1"/>
    <col min="2" max="2" width="37.25" style="269" customWidth="1"/>
    <col min="3" max="4" width="16.75" style="269" customWidth="1"/>
    <col min="5" max="5" width="32.875" style="269" customWidth="1"/>
    <col min="6" max="6" width="10.5" style="268" bestFit="1" customWidth="1"/>
    <col min="7" max="7" width="12.75" style="268" customWidth="1"/>
    <col min="8" max="16384" width="9" style="268"/>
  </cols>
  <sheetData>
    <row r="1" spans="1:7" ht="95.25" customHeight="1">
      <c r="A1" s="460" t="s">
        <v>547</v>
      </c>
      <c r="B1" s="460"/>
      <c r="C1" s="460"/>
      <c r="D1" s="460"/>
      <c r="E1" s="460"/>
    </row>
    <row r="2" spans="1:7" ht="40.5" customHeight="1">
      <c r="B2" s="290" t="s">
        <v>386</v>
      </c>
      <c r="C2" s="289"/>
      <c r="D2" s="289"/>
    </row>
    <row r="3" spans="1:7" ht="43.5" customHeight="1">
      <c r="A3" s="461" t="s">
        <v>9</v>
      </c>
      <c r="B3" s="463" t="s">
        <v>2</v>
      </c>
      <c r="C3" s="465" t="s">
        <v>395</v>
      </c>
      <c r="D3" s="465" t="s">
        <v>548</v>
      </c>
      <c r="E3" s="465" t="s">
        <v>385</v>
      </c>
    </row>
    <row r="4" spans="1:7" ht="33" customHeight="1">
      <c r="A4" s="462"/>
      <c r="B4" s="464"/>
      <c r="C4" s="466"/>
      <c r="D4" s="466"/>
      <c r="E4" s="466"/>
    </row>
    <row r="5" spans="1:7" ht="44.25" customHeight="1">
      <c r="A5" s="285" t="s">
        <v>33</v>
      </c>
      <c r="B5" s="274" t="s">
        <v>384</v>
      </c>
      <c r="C5" s="284">
        <v>6600.0011988727274</v>
      </c>
      <c r="D5" s="284">
        <v>678.27</v>
      </c>
      <c r="E5" s="288"/>
    </row>
    <row r="6" spans="1:7" ht="43.5" customHeight="1">
      <c r="A6" s="285" t="s">
        <v>34</v>
      </c>
      <c r="B6" s="274" t="s">
        <v>383</v>
      </c>
      <c r="C6" s="284">
        <v>15096.95</v>
      </c>
      <c r="D6" s="284">
        <v>3592.7819629893243</v>
      </c>
      <c r="E6" s="287"/>
    </row>
    <row r="7" spans="1:7" ht="42" customHeight="1">
      <c r="A7" s="285" t="s">
        <v>260</v>
      </c>
      <c r="B7" s="274" t="s">
        <v>387</v>
      </c>
      <c r="C7" s="284">
        <v>17339.599999999999</v>
      </c>
      <c r="D7" s="284">
        <v>6211.65</v>
      </c>
      <c r="E7" s="287"/>
      <c r="F7" s="286"/>
    </row>
    <row r="8" spans="1:7" ht="36" customHeight="1">
      <c r="A8" s="285" t="s">
        <v>346</v>
      </c>
      <c r="B8" s="274" t="s">
        <v>381</v>
      </c>
      <c r="C8" s="284">
        <v>56003.372581135503</v>
      </c>
      <c r="D8" s="284">
        <v>11945.985259869998</v>
      </c>
      <c r="E8" s="287" t="s">
        <v>610</v>
      </c>
    </row>
    <row r="9" spans="1:7" ht="45.75" customHeight="1">
      <c r="A9" s="285" t="s">
        <v>179</v>
      </c>
      <c r="B9" s="274" t="s">
        <v>378</v>
      </c>
      <c r="C9" s="284">
        <v>7539.03</v>
      </c>
      <c r="D9" s="284">
        <v>1277.7776558117976</v>
      </c>
      <c r="E9" s="287" t="s">
        <v>611</v>
      </c>
    </row>
    <row r="10" spans="1:7" ht="39.75" customHeight="1">
      <c r="A10" s="283"/>
      <c r="B10" s="274"/>
      <c r="C10" s="282"/>
      <c r="D10" s="282"/>
      <c r="E10" s="281"/>
      <c r="G10" s="280"/>
    </row>
    <row r="11" spans="1:7" ht="36" customHeight="1">
      <c r="A11" s="275"/>
      <c r="B11" s="274"/>
      <c r="C11" s="279"/>
      <c r="D11" s="279"/>
      <c r="E11" s="278"/>
    </row>
    <row r="12" spans="1:7" ht="39.75" customHeight="1">
      <c r="A12" s="277"/>
      <c r="B12" s="274" t="s">
        <v>396</v>
      </c>
      <c r="C12" s="276">
        <v>102578.95378000822</v>
      </c>
      <c r="D12" s="294">
        <v>23706.464878671119</v>
      </c>
      <c r="E12" s="299"/>
    </row>
    <row r="13" spans="1:7" ht="51" customHeight="1">
      <c r="A13" s="275"/>
      <c r="B13" s="274" t="s">
        <v>377</v>
      </c>
      <c r="C13" s="273">
        <v>660003.24651595089</v>
      </c>
      <c r="D13" s="295">
        <v>152529.76567585784</v>
      </c>
      <c r="E13" s="272" t="s">
        <v>398</v>
      </c>
    </row>
    <row r="14" spans="1:7">
      <c r="B14" s="271"/>
      <c r="C14" s="271"/>
      <c r="D14" s="271"/>
    </row>
    <row r="15" spans="1:7">
      <c r="B15" s="271"/>
      <c r="C15" s="271"/>
      <c r="D15" s="271"/>
    </row>
    <row r="16" spans="1:7" s="269" customFormat="1">
      <c r="B16" s="271"/>
      <c r="C16" s="271"/>
      <c r="D16" s="271"/>
    </row>
  </sheetData>
  <mergeCells count="6">
    <mergeCell ref="A1:E1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7</vt:i4>
      </vt:variant>
    </vt:vector>
  </HeadingPairs>
  <TitlesOfParts>
    <vt:vector size="15" baseType="lpstr">
      <vt:lpstr>汇总</vt:lpstr>
      <vt:lpstr>总包总分</vt:lpstr>
      <vt:lpstr>2018年四季度计划汇总表（报局）</vt:lpstr>
      <vt:lpstr>2018年四季度施工生产计划 （报局）美元</vt:lpstr>
      <vt:lpstr>2018年四季度施工生产计划 （报局）人民币</vt:lpstr>
      <vt:lpstr>2018年四季度施工生产计划 （报局）美元不含公式</vt:lpstr>
      <vt:lpstr>2018年四季度施工生产计划 （报局）人民币不含公式</vt:lpstr>
      <vt:lpstr>Sheet1</vt:lpstr>
      <vt:lpstr>'2018年四季度计划汇总表（报局）'!Print_Area</vt:lpstr>
      <vt:lpstr>'2018年四季度施工生产计划 （报局）美元'!Print_Area</vt:lpstr>
      <vt:lpstr>汇总!Print_Area</vt:lpstr>
      <vt:lpstr>'2018年四季度计划汇总表（报局）'!Print_Titles</vt:lpstr>
      <vt:lpstr>'2018年四季度施工生产计划 （报局）美元'!Print_Titles</vt:lpstr>
      <vt:lpstr>'2018年四季度施工生产计划 （报局）人民币'!Print_Titles</vt:lpstr>
      <vt:lpstr>总包总分!Print_Titles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王凤华</dc:creator>
  <cp:lastModifiedBy>刘洋</cp:lastModifiedBy>
  <cp:lastPrinted>2017-12-18T03:20:20Z</cp:lastPrinted>
  <dcterms:created xsi:type="dcterms:W3CDTF">2017-11-10T06:57:16Z</dcterms:created>
  <dcterms:modified xsi:type="dcterms:W3CDTF">2018-12-26T01:07:23Z</dcterms:modified>
</cp:coreProperties>
</file>