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840"/>
  </bookViews>
  <sheets>
    <sheet name="进度完成情况" sheetId="1" r:id="rId1"/>
    <sheet name="销售（出租）完成情况" sheetId="2" r:id="rId2"/>
    <sheet name="资金投入情况" sheetId="3" state="hidden" r:id="rId3"/>
    <sheet name="资金投入情况 (2)" sheetId="5" r:id="rId4"/>
    <sheet name="下季度计划" sheetId="4" r:id="rId5"/>
  </sheets>
  <externalReferences>
    <externalReference r:id="rId6"/>
  </externalReferences>
  <definedNames>
    <definedName name="_xlnm.Print_Area" localSheetId="0">进度完成情况!$A$1:$O$19</definedName>
    <definedName name="_xlnm.Print_Area" localSheetId="1">'销售（出租）完成情况'!$A$1:$P$57</definedName>
    <definedName name="_xlnm.Print_Area" localSheetId="2">资金投入情况!$A$1:$O$29</definedName>
    <definedName name="_xlnm.Print_Area" localSheetId="3">'资金投入情况 (2)'!$A$1:$O$29</definedName>
    <definedName name="_xlnm.Print_Titles" localSheetId="0">进度完成情况!$1:4</definedName>
    <definedName name="_xlnm.Print_Titles" localSheetId="4">下季度计划!$1:4</definedName>
    <definedName name="_xlnm.Print_Titles" localSheetId="1">'销售（出租）完成情况'!$1:7</definedName>
    <definedName name="_xlnm.Print_Titles" localSheetId="2">资金投入情况!$1:4</definedName>
    <definedName name="_xlnm.Print_Titles" localSheetId="3">'资金投入情况 (2)'!$1:4</definedName>
  </definedNames>
  <calcPr calcId="144525"/>
</workbook>
</file>

<file path=xl/sharedStrings.xml><?xml version="1.0" encoding="utf-8"?>
<sst xmlns="http://schemas.openxmlformats.org/spreadsheetml/2006/main" count="112">
  <si>
    <t>中交一公局境外房地产开发项目经营情况季报表</t>
  </si>
  <si>
    <r>
      <rPr>
        <b/>
        <sz val="11"/>
        <color indexed="8"/>
        <rFont val="宋体"/>
        <charset val="134"/>
      </rPr>
      <t>2018年</t>
    </r>
    <r>
      <rPr>
        <b/>
        <sz val="11"/>
        <color indexed="8"/>
        <rFont val="宋体"/>
        <charset val="134"/>
      </rPr>
      <t>2</t>
    </r>
    <r>
      <rPr>
        <b/>
        <sz val="11"/>
        <color indexed="8"/>
        <rFont val="宋体"/>
        <charset val="134"/>
      </rPr>
      <t>季度</t>
    </r>
  </si>
  <si>
    <t>填报单位：中交第一公路工程局有限公司中西非公司</t>
  </si>
  <si>
    <t>项目名称：刚果（金）FIKIN现代城项目</t>
  </si>
  <si>
    <t>本期开发期数：1期</t>
  </si>
  <si>
    <t>货币：美元</t>
  </si>
  <si>
    <t>一</t>
  </si>
  <si>
    <t>建设进度完成情况</t>
  </si>
  <si>
    <t>序号</t>
  </si>
  <si>
    <t>内容</t>
  </si>
  <si>
    <t>单位</t>
  </si>
  <si>
    <t>审批数据</t>
  </si>
  <si>
    <t>本季</t>
  </si>
  <si>
    <t>本年</t>
  </si>
  <si>
    <t>上期本年</t>
  </si>
  <si>
    <t>累计</t>
  </si>
  <si>
    <t>上期累计</t>
  </si>
  <si>
    <t>总体</t>
  </si>
  <si>
    <t>计划完成  (开工面积）</t>
  </si>
  <si>
    <t>实际完成 （竣工面积）</t>
  </si>
  <si>
    <t>完成计划比例</t>
  </si>
  <si>
    <t>实际完成  （竣工面积）</t>
  </si>
  <si>
    <t>完成总体比例</t>
  </si>
  <si>
    <t>（一）</t>
  </si>
  <si>
    <t>总占地面积</t>
  </si>
  <si>
    <t>万平米</t>
  </si>
  <si>
    <t>-</t>
  </si>
  <si>
    <t>（二）</t>
  </si>
  <si>
    <t>总建筑面积</t>
  </si>
  <si>
    <t>其中：</t>
  </si>
  <si>
    <t>住宅类面积</t>
  </si>
  <si>
    <t>平米</t>
  </si>
  <si>
    <t>别墅类面积</t>
  </si>
  <si>
    <t>公寓楼类面积</t>
  </si>
  <si>
    <t>商场类面积</t>
  </si>
  <si>
    <t>沿街商业类面积</t>
  </si>
  <si>
    <t>酒店、写字楼公共建筑总面积</t>
  </si>
  <si>
    <t>售楼处</t>
  </si>
  <si>
    <t>（三）</t>
  </si>
  <si>
    <t>容积率</t>
  </si>
  <si>
    <t>（四）</t>
  </si>
  <si>
    <t>项目总投资额（含土地费用）</t>
  </si>
  <si>
    <t>万美元</t>
  </si>
  <si>
    <t>土地费用</t>
  </si>
  <si>
    <t>填报说明：</t>
  </si>
  <si>
    <t>1.每季度仅需要填写蓝色区域内的数据，黄色区域复制选择粘贴上期本年及累计数据。</t>
  </si>
  <si>
    <t>2.所有填写数据保留两位小数。</t>
  </si>
  <si>
    <t>二</t>
  </si>
  <si>
    <t>销售（出租）完成情况</t>
  </si>
  <si>
    <t>租售方式</t>
  </si>
  <si>
    <t>计划完成</t>
  </si>
  <si>
    <t>实际完成</t>
  </si>
  <si>
    <t>销售（出租）面积</t>
  </si>
  <si>
    <t>销售</t>
  </si>
  <si>
    <t>出租</t>
  </si>
  <si>
    <t>酒店面积</t>
  </si>
  <si>
    <t>写字楼面积</t>
  </si>
  <si>
    <t>销售（出租）单价</t>
  </si>
  <si>
    <t>住宅类单价</t>
  </si>
  <si>
    <t>美元/㎡</t>
  </si>
  <si>
    <t>别墅类单价</t>
  </si>
  <si>
    <t>公寓楼类单价</t>
  </si>
  <si>
    <t>商场类单价</t>
  </si>
  <si>
    <t>沿街商业类单价</t>
  </si>
  <si>
    <t>酒店类单价</t>
  </si>
  <si>
    <t>写字楼类单价</t>
  </si>
  <si>
    <t>销售收入（合同额）</t>
  </si>
  <si>
    <t>住宅类</t>
  </si>
  <si>
    <t>美元</t>
  </si>
  <si>
    <t>别墅类</t>
  </si>
  <si>
    <t>公寓楼类</t>
  </si>
  <si>
    <t>商场类</t>
  </si>
  <si>
    <t>沿街商业类</t>
  </si>
  <si>
    <t>酒店类</t>
  </si>
  <si>
    <t>写字楼类</t>
  </si>
  <si>
    <t>销售收入（合同额）合计</t>
  </si>
  <si>
    <t>回款额合计</t>
  </si>
  <si>
    <t>租金收入</t>
  </si>
  <si>
    <t>租金合计</t>
  </si>
  <si>
    <t>（五）</t>
  </si>
  <si>
    <t>租售额回款合计</t>
  </si>
  <si>
    <t>三</t>
  </si>
  <si>
    <t>资金投入情况</t>
  </si>
  <si>
    <t>开发费用</t>
  </si>
  <si>
    <t>直接费用</t>
  </si>
  <si>
    <t>建安费</t>
  </si>
  <si>
    <t>基础设施费</t>
  </si>
  <si>
    <t>公共配套设施费</t>
  </si>
  <si>
    <t>前期工程费</t>
  </si>
  <si>
    <t>开发间接费</t>
  </si>
  <si>
    <t>不可预见费</t>
  </si>
  <si>
    <t>财务费用</t>
  </si>
  <si>
    <t>其他费</t>
  </si>
  <si>
    <t>期间费用</t>
  </si>
  <si>
    <t>管理费</t>
  </si>
  <si>
    <t>销售费用</t>
  </si>
  <si>
    <t>开发期间税费</t>
  </si>
  <si>
    <t>资金到位总额</t>
  </si>
  <si>
    <t>自有资金投入</t>
  </si>
  <si>
    <t>我公司投入资金</t>
  </si>
  <si>
    <t>中国交建投入资金</t>
  </si>
  <si>
    <t>银行贷款</t>
  </si>
  <si>
    <t>租售回款</t>
  </si>
  <si>
    <t>其他融资方式</t>
  </si>
  <si>
    <t>2018年2季度</t>
  </si>
  <si>
    <t>中交一公局境外房地产开发项目季度计划表</t>
  </si>
  <si>
    <r>
      <rPr>
        <b/>
        <sz val="10"/>
        <color indexed="8"/>
        <rFont val="宋体"/>
        <charset val="134"/>
      </rPr>
      <t>2018年</t>
    </r>
    <r>
      <rPr>
        <b/>
        <sz val="10"/>
        <color indexed="8"/>
        <rFont val="宋体"/>
        <charset val="134"/>
      </rPr>
      <t>3</t>
    </r>
    <r>
      <rPr>
        <b/>
        <sz val="10"/>
        <color indexed="8"/>
        <rFont val="宋体"/>
        <charset val="134"/>
      </rPr>
      <t>季度</t>
    </r>
  </si>
  <si>
    <t>备注</t>
  </si>
  <si>
    <t>本季度计划</t>
  </si>
  <si>
    <t>进度完成</t>
  </si>
  <si>
    <t>四</t>
  </si>
  <si>
    <t>租售款再投入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</si>
</sst>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0.00_ "/>
  </numFmts>
  <fonts count="33"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b/>
      <sz val="13"/>
      <color theme="0"/>
      <name val="黑体"/>
      <charset val="134"/>
    </font>
    <font>
      <sz val="10"/>
      <name val="宋体"/>
      <charset val="134"/>
    </font>
    <font>
      <b/>
      <sz val="20"/>
      <color indexed="8"/>
      <name val="宋体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9" fillId="28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0" borderId="9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32" fillId="19" borderId="12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0" borderId="0"/>
    <xf numFmtId="0" fontId="0" fillId="0" borderId="0">
      <alignment vertical="center"/>
    </xf>
  </cellStyleXfs>
  <cellXfs count="193">
    <xf numFmtId="0" fontId="0" fillId="0" borderId="0" xfId="0" applyAlignment="1"/>
    <xf numFmtId="0" fontId="1" fillId="0" borderId="0" xfId="49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horizontal="left" vertical="center"/>
    </xf>
    <xf numFmtId="0" fontId="3" fillId="0" borderId="0" xfId="49" applyFont="1" applyFill="1" applyAlignment="1">
      <alignment horizontal="right" vertical="center"/>
    </xf>
    <xf numFmtId="0" fontId="4" fillId="0" borderId="0" xfId="49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right" vertical="center"/>
    </xf>
    <xf numFmtId="0" fontId="1" fillId="2" borderId="1" xfId="49" applyFont="1" applyFill="1" applyBorder="1" applyAlignment="1">
      <alignment horizontal="left" vertical="center"/>
    </xf>
    <xf numFmtId="0" fontId="1" fillId="0" borderId="0" xfId="49" applyFont="1" applyFill="1" applyAlignment="1">
      <alignment vertical="center"/>
    </xf>
    <xf numFmtId="0" fontId="2" fillId="0" borderId="2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left" vertical="center"/>
    </xf>
    <xf numFmtId="0" fontId="2" fillId="0" borderId="2" xfId="49" applyFont="1" applyFill="1" applyBorder="1" applyAlignment="1">
      <alignment horizontal="right" vertical="center"/>
    </xf>
    <xf numFmtId="0" fontId="3" fillId="0" borderId="2" xfId="49" applyFont="1" applyFill="1" applyBorder="1" applyAlignment="1">
      <alignment horizontal="center" vertical="center"/>
    </xf>
    <xf numFmtId="0" fontId="3" fillId="0" borderId="2" xfId="49" applyFont="1" applyFill="1" applyBorder="1" applyAlignment="1">
      <alignment horizontal="left" vertical="center"/>
    </xf>
    <xf numFmtId="2" fontId="3" fillId="0" borderId="2" xfId="49" applyNumberFormat="1" applyFont="1" applyFill="1" applyBorder="1" applyAlignment="1">
      <alignment horizontal="right" vertical="center"/>
    </xf>
    <xf numFmtId="0" fontId="3" fillId="2" borderId="2" xfId="49" applyFont="1" applyFill="1" applyBorder="1" applyAlignment="1">
      <alignment horizontal="center" vertical="center"/>
    </xf>
    <xf numFmtId="0" fontId="3" fillId="0" borderId="3" xfId="49" applyFont="1" applyFill="1" applyBorder="1" applyAlignment="1">
      <alignment horizontal="center" vertical="center"/>
    </xf>
    <xf numFmtId="0" fontId="3" fillId="0" borderId="4" xfId="49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3" fillId="0" borderId="2" xfId="49" applyFont="1" applyFill="1" applyBorder="1" applyAlignment="1">
      <alignment horizontal="right" vertical="center"/>
    </xf>
    <xf numFmtId="0" fontId="6" fillId="0" borderId="0" xfId="50" applyFont="1" applyAlignment="1" applyProtection="1">
      <alignment horizontal="center" vertical="center"/>
    </xf>
    <xf numFmtId="0" fontId="5" fillId="0" borderId="0" xfId="50" applyFont="1" applyAlignment="1" applyProtection="1">
      <alignment horizontal="center" vertical="center"/>
    </xf>
    <xf numFmtId="0" fontId="7" fillId="0" borderId="0" xfId="50" applyFont="1" applyAlignment="1" applyProtection="1">
      <alignment horizontal="center" vertical="center" wrapText="1"/>
    </xf>
    <xf numFmtId="0" fontId="8" fillId="0" borderId="0" xfId="50" applyFont="1" applyFill="1" applyAlignment="1" applyProtection="1">
      <alignment horizontal="center" vertical="center"/>
    </xf>
    <xf numFmtId="0" fontId="7" fillId="0" borderId="0" xfId="50" applyFont="1" applyAlignment="1" applyProtection="1">
      <alignment horizontal="center" vertical="center"/>
    </xf>
    <xf numFmtId="0" fontId="7" fillId="0" borderId="0" xfId="50" applyFont="1" applyAlignment="1" applyProtection="1">
      <alignment horizontal="left" vertical="center"/>
    </xf>
    <xf numFmtId="0" fontId="7" fillId="0" borderId="0" xfId="50" applyFont="1" applyAlignment="1" applyProtection="1">
      <alignment horizontal="right" vertical="center"/>
    </xf>
    <xf numFmtId="10" fontId="7" fillId="0" borderId="0" xfId="50" applyNumberFormat="1" applyFont="1" applyAlignment="1" applyProtection="1">
      <alignment horizontal="right" vertical="center"/>
    </xf>
    <xf numFmtId="176" fontId="9" fillId="0" borderId="0" xfId="50" applyNumberFormat="1" applyFont="1" applyAlignment="1" applyProtection="1">
      <alignment horizontal="right" vertical="center"/>
    </xf>
    <xf numFmtId="0" fontId="9" fillId="0" borderId="0" xfId="50" applyFont="1" applyAlignment="1" applyProtection="1">
      <alignment horizontal="center" vertical="center"/>
    </xf>
    <xf numFmtId="0" fontId="10" fillId="0" borderId="0" xfId="50" applyFont="1" applyAlignment="1" applyProtection="1">
      <alignment horizontal="center" vertical="center"/>
    </xf>
    <xf numFmtId="0" fontId="6" fillId="0" borderId="0" xfId="50" applyFont="1" applyAlignment="1" applyProtection="1">
      <alignment horizontal="left" vertical="center"/>
    </xf>
    <xf numFmtId="0" fontId="6" fillId="0" borderId="0" xfId="50" applyFont="1" applyAlignment="1" applyProtection="1">
      <alignment horizontal="right" vertical="center"/>
    </xf>
    <xf numFmtId="0" fontId="5" fillId="0" borderId="0" xfId="50" applyFont="1" applyBorder="1" applyAlignment="1" applyProtection="1">
      <alignment horizontal="left" vertical="center"/>
    </xf>
    <xf numFmtId="0" fontId="5" fillId="0" borderId="2" xfId="50" applyFont="1" applyBorder="1" applyAlignment="1" applyProtection="1">
      <alignment horizontal="center" vertical="center"/>
    </xf>
    <xf numFmtId="0" fontId="5" fillId="0" borderId="2" xfId="50" applyFont="1" applyBorder="1" applyAlignment="1" applyProtection="1">
      <alignment horizontal="center" vertical="center" wrapText="1"/>
    </xf>
    <xf numFmtId="10" fontId="5" fillId="0" borderId="2" xfId="50" applyNumberFormat="1" applyFont="1" applyBorder="1" applyAlignment="1" applyProtection="1">
      <alignment horizontal="center" vertical="center" wrapText="1"/>
    </xf>
    <xf numFmtId="0" fontId="5" fillId="0" borderId="2" xfId="50" applyFont="1" applyBorder="1" applyAlignment="1" applyProtection="1">
      <alignment horizontal="left" vertical="center"/>
    </xf>
    <xf numFmtId="0" fontId="5" fillId="0" borderId="2" xfId="50" applyFont="1" applyBorder="1" applyAlignment="1" applyProtection="1">
      <alignment horizontal="right" vertical="center"/>
    </xf>
    <xf numFmtId="0" fontId="5" fillId="0" borderId="2" xfId="50" applyFont="1" applyFill="1" applyBorder="1" applyAlignment="1" applyProtection="1">
      <alignment horizontal="right" vertical="center"/>
    </xf>
    <xf numFmtId="2" fontId="5" fillId="0" borderId="2" xfId="50" applyNumberFormat="1" applyFont="1" applyFill="1" applyBorder="1" applyAlignment="1" applyProtection="1">
      <alignment horizontal="right" vertical="center"/>
    </xf>
    <xf numFmtId="10" fontId="5" fillId="0" borderId="2" xfId="50" applyNumberFormat="1" applyFont="1" applyBorder="1" applyAlignment="1" applyProtection="1">
      <alignment horizontal="right" vertical="center"/>
    </xf>
    <xf numFmtId="0" fontId="5" fillId="2" borderId="2" xfId="50" applyFont="1" applyFill="1" applyBorder="1" applyAlignment="1" applyProtection="1">
      <alignment horizontal="right" vertical="center"/>
    </xf>
    <xf numFmtId="2" fontId="5" fillId="2" borderId="2" xfId="50" applyNumberFormat="1" applyFont="1" applyFill="1" applyBorder="1" applyAlignment="1" applyProtection="1">
      <alignment horizontal="right" vertical="center"/>
    </xf>
    <xf numFmtId="10" fontId="11" fillId="0" borderId="2" xfId="50" applyNumberFormat="1" applyFont="1" applyFill="1" applyBorder="1" applyAlignment="1" applyProtection="1">
      <alignment horizontal="right" vertical="center"/>
    </xf>
    <xf numFmtId="0" fontId="7" fillId="0" borderId="2" xfId="50" applyFont="1" applyBorder="1" applyAlignment="1" applyProtection="1">
      <alignment horizontal="center" vertical="center"/>
    </xf>
    <xf numFmtId="0" fontId="7" fillId="0" borderId="2" xfId="50" applyFont="1" applyBorder="1" applyAlignment="1" applyProtection="1">
      <alignment horizontal="left" vertical="center"/>
    </xf>
    <xf numFmtId="0" fontId="7" fillId="0" borderId="2" xfId="50" applyFont="1" applyBorder="1" applyAlignment="1" applyProtection="1">
      <alignment horizontal="right" vertical="center"/>
    </xf>
    <xf numFmtId="2" fontId="7" fillId="2" borderId="2" xfId="50" applyNumberFormat="1" applyFont="1" applyFill="1" applyBorder="1" applyAlignment="1" applyProtection="1">
      <alignment horizontal="right" vertical="center"/>
    </xf>
    <xf numFmtId="10" fontId="7" fillId="0" borderId="2" xfId="50" applyNumberFormat="1" applyFont="1" applyBorder="1" applyAlignment="1" applyProtection="1">
      <alignment horizontal="right" vertical="center"/>
    </xf>
    <xf numFmtId="0" fontId="5" fillId="3" borderId="2" xfId="50" applyFont="1" applyFill="1" applyBorder="1" applyAlignment="1" applyProtection="1">
      <alignment horizontal="right" vertical="center"/>
    </xf>
    <xf numFmtId="0" fontId="7" fillId="2" borderId="2" xfId="50" applyFont="1" applyFill="1" applyBorder="1" applyAlignment="1" applyProtection="1">
      <alignment horizontal="right" vertical="center"/>
    </xf>
    <xf numFmtId="2" fontId="5" fillId="0" borderId="2" xfId="50" applyNumberFormat="1" applyFont="1" applyBorder="1" applyAlignment="1" applyProtection="1">
      <alignment horizontal="right" vertical="center"/>
    </xf>
    <xf numFmtId="0" fontId="7" fillId="3" borderId="2" xfId="50" applyFont="1" applyFill="1" applyBorder="1" applyAlignment="1" applyProtection="1">
      <alignment horizontal="right" vertical="center"/>
    </xf>
    <xf numFmtId="2" fontId="12" fillId="0" borderId="2" xfId="50" applyNumberFormat="1" applyFont="1" applyBorder="1" applyAlignment="1" applyProtection="1">
      <alignment horizontal="right" vertical="center"/>
    </xf>
    <xf numFmtId="2" fontId="7" fillId="0" borderId="2" xfId="50" applyNumberFormat="1" applyFont="1" applyBorder="1" applyAlignment="1" applyProtection="1">
      <alignment horizontal="right" vertical="center"/>
    </xf>
    <xf numFmtId="2" fontId="12" fillId="2" borderId="2" xfId="50" applyNumberFormat="1" applyFont="1" applyFill="1" applyBorder="1" applyAlignment="1" applyProtection="1">
      <alignment horizontal="right" vertical="center"/>
    </xf>
    <xf numFmtId="0" fontId="7" fillId="0" borderId="2" xfId="50" applyFont="1" applyFill="1" applyBorder="1" applyAlignment="1" applyProtection="1">
      <alignment horizontal="left" vertical="center"/>
    </xf>
    <xf numFmtId="0" fontId="8" fillId="4" borderId="0" xfId="50" applyFont="1" applyFill="1" applyAlignment="1" applyProtection="1">
      <alignment horizontal="left" vertical="center"/>
    </xf>
    <xf numFmtId="0" fontId="11" fillId="0" borderId="0" xfId="50" applyFont="1" applyAlignment="1" applyProtection="1">
      <alignment horizontal="center" vertical="center"/>
    </xf>
    <xf numFmtId="176" fontId="11" fillId="0" borderId="2" xfId="50" applyNumberFormat="1" applyFont="1" applyFill="1" applyBorder="1" applyAlignment="1" applyProtection="1">
      <alignment horizontal="center" vertical="center"/>
    </xf>
    <xf numFmtId="0" fontId="5" fillId="0" borderId="2" xfId="50" applyFont="1" applyFill="1" applyBorder="1" applyAlignment="1" applyProtection="1">
      <alignment horizontal="center" vertical="center"/>
    </xf>
    <xf numFmtId="0" fontId="11" fillId="0" borderId="2" xfId="50" applyFont="1" applyFill="1" applyBorder="1" applyAlignment="1" applyProtection="1">
      <alignment horizontal="center" vertical="center"/>
    </xf>
    <xf numFmtId="176" fontId="11" fillId="0" borderId="2" xfId="50" applyNumberFormat="1" applyFont="1" applyFill="1" applyBorder="1" applyAlignment="1" applyProtection="1">
      <alignment horizontal="center" vertical="center" wrapText="1"/>
    </xf>
    <xf numFmtId="0" fontId="5" fillId="0" borderId="2" xfId="50" applyFont="1" applyFill="1" applyBorder="1" applyAlignment="1" applyProtection="1">
      <alignment horizontal="center" vertical="center" wrapText="1"/>
    </xf>
    <xf numFmtId="10" fontId="5" fillId="0" borderId="2" xfId="50" applyNumberFormat="1" applyFont="1" applyFill="1" applyBorder="1" applyAlignment="1" applyProtection="1">
      <alignment horizontal="center" vertical="center" wrapText="1"/>
    </xf>
    <xf numFmtId="0" fontId="11" fillId="0" borderId="2" xfId="50" applyFont="1" applyFill="1" applyBorder="1" applyAlignment="1" applyProtection="1">
      <alignment horizontal="center" vertical="center" wrapText="1"/>
    </xf>
    <xf numFmtId="2" fontId="11" fillId="0" borderId="2" xfId="50" applyNumberFormat="1" applyFont="1" applyFill="1" applyBorder="1" applyAlignment="1" applyProtection="1">
      <alignment horizontal="right" vertical="center"/>
    </xf>
    <xf numFmtId="176" fontId="11" fillId="5" borderId="2" xfId="50" applyNumberFormat="1" applyFont="1" applyFill="1" applyBorder="1" applyAlignment="1" applyProtection="1">
      <alignment horizontal="right" vertical="center"/>
    </xf>
    <xf numFmtId="10" fontId="11" fillId="0" borderId="2" xfId="50" applyNumberFormat="1" applyFont="1" applyBorder="1" applyAlignment="1" applyProtection="1">
      <alignment horizontal="right" vertical="center"/>
    </xf>
    <xf numFmtId="2" fontId="11" fillId="5" borderId="2" xfId="50" applyNumberFormat="1" applyFont="1" applyFill="1" applyBorder="1" applyAlignment="1" applyProtection="1">
      <alignment horizontal="right" vertical="center"/>
    </xf>
    <xf numFmtId="2" fontId="11" fillId="6" borderId="2" xfId="50" applyNumberFormat="1" applyFont="1" applyFill="1" applyBorder="1" applyAlignment="1" applyProtection="1">
      <alignment horizontal="right" vertical="center"/>
    </xf>
    <xf numFmtId="176" fontId="11" fillId="6" borderId="2" xfId="50" applyNumberFormat="1" applyFont="1" applyFill="1" applyBorder="1" applyAlignment="1" applyProtection="1">
      <alignment horizontal="right" vertical="center"/>
    </xf>
    <xf numFmtId="2" fontId="7" fillId="0" borderId="2" xfId="50" applyNumberFormat="1" applyFont="1" applyFill="1" applyBorder="1" applyAlignment="1" applyProtection="1">
      <alignment horizontal="right" vertical="center"/>
    </xf>
    <xf numFmtId="176" fontId="9" fillId="6" borderId="2" xfId="50" applyNumberFormat="1" applyFont="1" applyFill="1" applyBorder="1" applyAlignment="1" applyProtection="1">
      <alignment horizontal="right" vertical="center"/>
    </xf>
    <xf numFmtId="2" fontId="9" fillId="6" borderId="2" xfId="50" applyNumberFormat="1" applyFont="1" applyFill="1" applyBorder="1" applyAlignment="1" applyProtection="1">
      <alignment horizontal="right" vertical="center"/>
    </xf>
    <xf numFmtId="0" fontId="7" fillId="0" borderId="2" xfId="50" applyFont="1" applyFill="1" applyBorder="1" applyAlignment="1" applyProtection="1">
      <alignment horizontal="right" vertical="center"/>
    </xf>
    <xf numFmtId="2" fontId="9" fillId="5" borderId="2" xfId="50" applyNumberFormat="1" applyFont="1" applyFill="1" applyBorder="1" applyAlignment="1" applyProtection="1">
      <alignment horizontal="right" vertical="center"/>
    </xf>
    <xf numFmtId="176" fontId="9" fillId="5" borderId="2" xfId="50" applyNumberFormat="1" applyFont="1" applyFill="1" applyBorder="1" applyAlignment="1" applyProtection="1">
      <alignment horizontal="right" vertical="center"/>
    </xf>
    <xf numFmtId="177" fontId="7" fillId="0" borderId="2" xfId="5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right" vertical="center"/>
    </xf>
    <xf numFmtId="10" fontId="7" fillId="0" borderId="0" xfId="0" applyNumberFormat="1" applyFont="1" applyAlignment="1" applyProtection="1">
      <alignment horizontal="right" vertical="center"/>
    </xf>
    <xf numFmtId="176" fontId="9" fillId="0" borderId="0" xfId="0" applyNumberFormat="1" applyFont="1" applyAlignment="1" applyProtection="1">
      <alignment horizontal="right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10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right" vertical="center"/>
    </xf>
    <xf numFmtId="0" fontId="5" fillId="0" borderId="2" xfId="0" applyFont="1" applyFill="1" applyBorder="1" applyAlignment="1" applyProtection="1">
      <alignment horizontal="right" vertical="center"/>
    </xf>
    <xf numFmtId="2" fontId="5" fillId="0" borderId="2" xfId="0" applyNumberFormat="1" applyFont="1" applyFill="1" applyBorder="1" applyAlignment="1" applyProtection="1">
      <alignment horizontal="right" vertical="center"/>
    </xf>
    <xf numFmtId="10" fontId="5" fillId="0" borderId="2" xfId="0" applyNumberFormat="1" applyFont="1" applyBorder="1" applyAlignment="1" applyProtection="1">
      <alignment horizontal="right" vertical="center"/>
    </xf>
    <xf numFmtId="0" fontId="5" fillId="2" borderId="2" xfId="0" applyFont="1" applyFill="1" applyBorder="1" applyAlignment="1" applyProtection="1">
      <alignment horizontal="right" vertical="center"/>
    </xf>
    <xf numFmtId="2" fontId="5" fillId="2" borderId="2" xfId="0" applyNumberFormat="1" applyFont="1" applyFill="1" applyBorder="1" applyAlignment="1" applyProtection="1">
      <alignment horizontal="right" vertical="center"/>
    </xf>
    <xf numFmtId="10" fontId="11" fillId="0" borderId="2" xfId="0" applyNumberFormat="1" applyFont="1" applyFill="1" applyBorder="1" applyAlignment="1" applyProtection="1">
      <alignment horizontal="right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horizontal="right" vertical="center"/>
    </xf>
    <xf numFmtId="2" fontId="7" fillId="2" borderId="2" xfId="0" applyNumberFormat="1" applyFont="1" applyFill="1" applyBorder="1" applyAlignment="1" applyProtection="1">
      <alignment horizontal="right" vertical="center"/>
    </xf>
    <xf numFmtId="10" fontId="7" fillId="0" borderId="2" xfId="0" applyNumberFormat="1" applyFont="1" applyBorder="1" applyAlignment="1" applyProtection="1">
      <alignment horizontal="right" vertical="center"/>
    </xf>
    <xf numFmtId="0" fontId="5" fillId="3" borderId="2" xfId="0" applyFont="1" applyFill="1" applyBorder="1" applyAlignment="1" applyProtection="1">
      <alignment horizontal="right" vertical="center"/>
    </xf>
    <xf numFmtId="0" fontId="7" fillId="2" borderId="2" xfId="0" applyFont="1" applyFill="1" applyBorder="1" applyAlignment="1" applyProtection="1">
      <alignment horizontal="right" vertical="center"/>
    </xf>
    <xf numFmtId="2" fontId="5" fillId="0" borderId="2" xfId="0" applyNumberFormat="1" applyFont="1" applyBorder="1" applyAlignment="1" applyProtection="1">
      <alignment horizontal="right" vertical="center"/>
    </xf>
    <xf numFmtId="0" fontId="7" fillId="3" borderId="2" xfId="0" applyFont="1" applyFill="1" applyBorder="1" applyAlignment="1" applyProtection="1">
      <alignment horizontal="right" vertical="center"/>
    </xf>
    <xf numFmtId="2" fontId="12" fillId="0" borderId="2" xfId="0" applyNumberFormat="1" applyFont="1" applyBorder="1" applyAlignment="1" applyProtection="1">
      <alignment horizontal="right" vertical="center"/>
    </xf>
    <xf numFmtId="2" fontId="7" fillId="0" borderId="2" xfId="0" applyNumberFormat="1" applyFont="1" applyBorder="1" applyAlignment="1" applyProtection="1">
      <alignment horizontal="right" vertical="center"/>
    </xf>
    <xf numFmtId="2" fontId="12" fillId="2" borderId="2" xfId="0" applyNumberFormat="1" applyFont="1" applyFill="1" applyBorder="1" applyAlignment="1" applyProtection="1">
      <alignment horizontal="right" vertical="center"/>
    </xf>
    <xf numFmtId="0" fontId="7" fillId="5" borderId="2" xfId="0" applyFont="1" applyFill="1" applyBorder="1" applyAlignment="1" applyProtection="1">
      <alignment horizontal="left" vertical="center"/>
    </xf>
    <xf numFmtId="0" fontId="8" fillId="4" borderId="0" xfId="0" applyFont="1" applyFill="1" applyAlignment="1" applyProtection="1">
      <alignment horizontal="left" vertical="center"/>
    </xf>
    <xf numFmtId="0" fontId="11" fillId="0" borderId="0" xfId="0" applyFont="1" applyAlignment="1" applyProtection="1">
      <alignment horizontal="center" vertical="center"/>
    </xf>
    <xf numFmtId="176" fontId="11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176" fontId="11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0" fontId="5" fillId="0" borderId="2" xfId="0" applyNumberFormat="1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</xf>
    <xf numFmtId="2" fontId="11" fillId="0" borderId="2" xfId="0" applyNumberFormat="1" applyFont="1" applyFill="1" applyBorder="1" applyAlignment="1" applyProtection="1">
      <alignment horizontal="right" vertical="center"/>
    </xf>
    <xf numFmtId="176" fontId="11" fillId="5" borderId="2" xfId="0" applyNumberFormat="1" applyFont="1" applyFill="1" applyBorder="1" applyAlignment="1" applyProtection="1">
      <alignment horizontal="right" vertical="center"/>
    </xf>
    <xf numFmtId="10" fontId="11" fillId="0" borderId="2" xfId="0" applyNumberFormat="1" applyFont="1" applyBorder="1" applyAlignment="1" applyProtection="1">
      <alignment horizontal="right" vertical="center"/>
    </xf>
    <xf numFmtId="2" fontId="11" fillId="5" borderId="2" xfId="0" applyNumberFormat="1" applyFont="1" applyFill="1" applyBorder="1" applyAlignment="1" applyProtection="1">
      <alignment horizontal="right" vertical="center"/>
    </xf>
    <xf numFmtId="2" fontId="11" fillId="6" borderId="2" xfId="0" applyNumberFormat="1" applyFont="1" applyFill="1" applyBorder="1" applyAlignment="1" applyProtection="1">
      <alignment horizontal="right" vertical="center"/>
    </xf>
    <xf numFmtId="176" fontId="11" fillId="6" borderId="2" xfId="0" applyNumberFormat="1" applyFont="1" applyFill="1" applyBorder="1" applyAlignment="1" applyProtection="1">
      <alignment horizontal="right" vertical="center"/>
    </xf>
    <xf numFmtId="2" fontId="7" fillId="0" borderId="2" xfId="0" applyNumberFormat="1" applyFont="1" applyFill="1" applyBorder="1" applyAlignment="1" applyProtection="1">
      <alignment horizontal="right" vertical="center"/>
    </xf>
    <xf numFmtId="176" fontId="9" fillId="6" borderId="2" xfId="0" applyNumberFormat="1" applyFont="1" applyFill="1" applyBorder="1" applyAlignment="1" applyProtection="1">
      <alignment horizontal="right" vertical="center"/>
    </xf>
    <xf numFmtId="2" fontId="9" fillId="6" borderId="2" xfId="0" applyNumberFormat="1" applyFont="1" applyFill="1" applyBorder="1" applyAlignment="1" applyProtection="1">
      <alignment horizontal="right" vertical="center"/>
    </xf>
    <xf numFmtId="0" fontId="7" fillId="0" borderId="2" xfId="0" applyFont="1" applyFill="1" applyBorder="1" applyAlignment="1" applyProtection="1">
      <alignment horizontal="right" vertical="center"/>
    </xf>
    <xf numFmtId="2" fontId="9" fillId="5" borderId="2" xfId="0" applyNumberFormat="1" applyFont="1" applyFill="1" applyBorder="1" applyAlignment="1" applyProtection="1">
      <alignment horizontal="right" vertical="center"/>
    </xf>
    <xf numFmtId="176" fontId="9" fillId="5" borderId="2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left" vertical="center"/>
    </xf>
    <xf numFmtId="2" fontId="7" fillId="0" borderId="3" xfId="0" applyNumberFormat="1" applyFont="1" applyBorder="1" applyAlignment="1" applyProtection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left" vertical="center"/>
    </xf>
    <xf numFmtId="2" fontId="7" fillId="0" borderId="4" xfId="0" applyNumberFormat="1" applyFont="1" applyBorder="1" applyAlignment="1" applyProtection="1">
      <alignment horizontal="center" vertical="center"/>
    </xf>
    <xf numFmtId="176" fontId="7" fillId="0" borderId="2" xfId="0" applyNumberFormat="1" applyFont="1" applyBorder="1" applyAlignment="1" applyProtection="1">
      <alignment horizontal="center" vertical="center"/>
    </xf>
    <xf numFmtId="176" fontId="5" fillId="0" borderId="2" xfId="0" applyNumberFormat="1" applyFont="1" applyBorder="1" applyAlignment="1" applyProtection="1">
      <alignment horizontal="right" vertical="center"/>
    </xf>
    <xf numFmtId="176" fontId="7" fillId="2" borderId="2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 applyProtection="1">
      <alignment horizontal="right" vertical="center"/>
      <protection locked="0"/>
    </xf>
    <xf numFmtId="0" fontId="7" fillId="6" borderId="2" xfId="0" applyFont="1" applyFill="1" applyBorder="1" applyAlignment="1" applyProtection="1">
      <alignment horizontal="right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</xf>
    <xf numFmtId="176" fontId="7" fillId="6" borderId="2" xfId="0" applyNumberFormat="1" applyFont="1" applyFill="1" applyBorder="1" applyAlignment="1" applyProtection="1">
      <alignment horizontal="right" vertical="center"/>
      <protection locked="0"/>
    </xf>
    <xf numFmtId="0" fontId="8" fillId="3" borderId="0" xfId="0" applyFont="1" applyFill="1" applyAlignment="1" applyProtection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0" fontId="7" fillId="0" borderId="0" xfId="0" applyNumberFormat="1" applyFont="1" applyAlignment="1" applyProtection="1">
      <alignment horizontal="right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2" fontId="7" fillId="2" borderId="2" xfId="0" applyNumberFormat="1" applyFont="1" applyFill="1" applyBorder="1" applyAlignment="1" applyProtection="1">
      <alignment horizontal="right" vertical="center"/>
      <protection locked="0"/>
    </xf>
    <xf numFmtId="0" fontId="11" fillId="0" borderId="2" xfId="0" applyFont="1" applyFill="1" applyBorder="1" applyAlignment="1" applyProtection="1">
      <alignment horizontal="right" vertical="center"/>
    </xf>
    <xf numFmtId="0" fontId="7" fillId="2" borderId="2" xfId="0" applyFont="1" applyFill="1" applyBorder="1" applyAlignment="1" applyProtection="1">
      <alignment horizontal="right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0" fontId="5" fillId="6" borderId="2" xfId="0" applyFont="1" applyFill="1" applyBorder="1" applyAlignment="1" applyProtection="1">
      <alignment horizontal="center" vertical="center" wrapText="1"/>
      <protection locked="0"/>
    </xf>
    <xf numFmtId="0" fontId="5" fillId="5" borderId="2" xfId="0" applyFont="1" applyFill="1" applyBorder="1" applyAlignment="1" applyProtection="1">
      <alignment horizontal="right" vertical="center"/>
      <protection locked="0"/>
    </xf>
    <xf numFmtId="10" fontId="5" fillId="0" borderId="2" xfId="0" applyNumberFormat="1" applyFont="1" applyFill="1" applyBorder="1" applyAlignment="1" applyProtection="1">
      <alignment horizontal="right" vertical="center"/>
    </xf>
    <xf numFmtId="2" fontId="7" fillId="5" borderId="2" xfId="0" applyNumberFormat="1" applyFont="1" applyFill="1" applyBorder="1" applyAlignment="1" applyProtection="1">
      <alignment horizontal="right" vertical="center"/>
      <protection locked="0"/>
    </xf>
    <xf numFmtId="10" fontId="7" fillId="0" borderId="2" xfId="0" applyNumberFormat="1" applyFont="1" applyFill="1" applyBorder="1" applyAlignment="1" applyProtection="1">
      <alignment horizontal="right" vertical="center"/>
    </xf>
    <xf numFmtId="2" fontId="7" fillId="6" borderId="2" xfId="0" applyNumberFormat="1" applyFont="1" applyFill="1" applyBorder="1" applyAlignment="1" applyProtection="1">
      <alignment horizontal="right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b val="0"/>
        <i val="0"/>
        <color theme="0"/>
      </font>
    </dxf>
    <dxf>
      <font>
        <b val="0"/>
        <i val="0"/>
        <color indexed="9"/>
      </font>
    </dxf>
  </dxfs>
  <tableStyles count="0" defaultTableStyle="TableStyleMedium2" defaultPivotStyle="PivotStyleLight16"/>
  <colors>
    <mruColors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&#20132;&#25509;&#36164;&#26009;&#65288;2018.3.25&#65289;\&#32463;&#33829;&#25253;&#34920;\1&#12289;     &#25237;&#36164;&#23395;&#25253;-&#25151;&#24314;\&#26368;&#32456;&#29256;\&#21018;&#26524;&#37329;FIKIN&#25151;&#22320;&#20135;&#24320;&#21457;&#39033;&#30446;&#25237;&#21518;&#31649;&#29702;&#25253;&#21578;&#65288;2018&#24180;1&#23395;&#24230;&#65289;\&#22659;&#22806;&#25151;&#22320;&#20135;&#25237;&#36164;&#39033;&#30446;&#23395;&#24230;&#25253;&#34920;(&#21018;&#26524;&#37329;2018&#24180;1&#23395;&#24230;)(&#24050;&#33258;&#21160;&#36824;&#21407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进度完成情况"/>
      <sheetName val="销售（出租）完成情况"/>
      <sheetName val="资金投入情况"/>
      <sheetName val="下季度计划"/>
    </sheetNames>
    <sheetDataSet>
      <sheetData sheetId="0" refreshError="1">
        <row r="3">
          <cell r="A3" t="str">
            <v>填报单位：中交第一公路工程局有限公司中西非公司</v>
          </cell>
        </row>
        <row r="3">
          <cell r="H3" t="str">
            <v>项目名称：刚果（金）FIKIN现代城项目</v>
          </cell>
        </row>
        <row r="4">
          <cell r="A4" t="str">
            <v>本期开发期数：1期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7"/>
  <sheetViews>
    <sheetView tabSelected="1" workbookViewId="0">
      <pane xSplit="4" ySplit="7" topLeftCell="E8" activePane="bottomRight" state="frozen"/>
      <selection/>
      <selection pane="topRight"/>
      <selection pane="bottomLeft"/>
      <selection pane="bottomRight" activeCell="R12" sqref="R12"/>
    </sheetView>
  </sheetViews>
  <sheetFormatPr defaultColWidth="9" defaultRowHeight="20.15" customHeight="1"/>
  <cols>
    <col min="1" max="1" width="6.09166666666667" style="174" customWidth="1"/>
    <col min="2" max="2" width="2.26666666666667" style="175" customWidth="1"/>
    <col min="3" max="3" width="22.45" style="175" customWidth="1"/>
    <col min="4" max="4" width="6.26666666666667" style="174" customWidth="1"/>
    <col min="5" max="5" width="9" style="176" customWidth="1"/>
    <col min="6" max="6" width="10.725" style="176" customWidth="1"/>
    <col min="7" max="7" width="11.45" style="176" customWidth="1"/>
    <col min="8" max="8" width="7.725" style="177" customWidth="1"/>
    <col min="9" max="9" width="10.6333333333333" style="176" customWidth="1"/>
    <col min="10" max="10" width="11.0916666666667" style="176" customWidth="1"/>
    <col min="11" max="11" width="7.09166666666667" style="177" customWidth="1"/>
    <col min="12" max="12" width="11.0916666666667" style="177" customWidth="1"/>
    <col min="13" max="13" width="11.2666666666667" style="176" customWidth="1"/>
    <col min="14" max="14" width="7.26666666666667" style="177" customWidth="1"/>
    <col min="15" max="15" width="11.45" style="174" customWidth="1"/>
    <col min="16" max="16384" width="9" style="174"/>
  </cols>
  <sheetData>
    <row r="1" ht="29.25" customHeight="1" spans="1:1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="172" customFormat="1" customHeight="1" spans="1:1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="172" customFormat="1" customHeight="1" spans="1:15">
      <c r="A3" s="179" t="s">
        <v>2</v>
      </c>
      <c r="B3" s="179"/>
      <c r="C3" s="179"/>
      <c r="D3" s="179"/>
      <c r="E3" s="179"/>
      <c r="F3" s="179"/>
      <c r="G3" s="179"/>
      <c r="H3" s="180" t="s">
        <v>3</v>
      </c>
      <c r="I3" s="180"/>
      <c r="J3" s="180"/>
      <c r="K3" s="180"/>
      <c r="L3" s="180"/>
      <c r="M3" s="180"/>
      <c r="N3" s="180"/>
      <c r="O3" s="180"/>
    </row>
    <row r="4" customHeight="1" spans="1:15">
      <c r="A4" s="179" t="s">
        <v>4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95" t="s">
        <v>5</v>
      </c>
      <c r="N4" s="95"/>
      <c r="O4" s="95"/>
    </row>
    <row r="5" s="173" customFormat="1" customHeight="1" spans="1:14">
      <c r="A5" s="84" t="s">
        <v>6</v>
      </c>
      <c r="B5" s="151" t="s">
        <v>7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</row>
    <row r="6" s="173" customFormat="1" ht="18" customHeight="1" spans="1:15">
      <c r="A6" s="97" t="s">
        <v>8</v>
      </c>
      <c r="B6" s="97"/>
      <c r="C6" s="97" t="s">
        <v>9</v>
      </c>
      <c r="D6" s="97" t="s">
        <v>10</v>
      </c>
      <c r="E6" s="97" t="s">
        <v>11</v>
      </c>
      <c r="F6" s="97" t="s">
        <v>12</v>
      </c>
      <c r="G6" s="97"/>
      <c r="H6" s="97"/>
      <c r="I6" s="97" t="s">
        <v>13</v>
      </c>
      <c r="J6" s="97"/>
      <c r="K6" s="97"/>
      <c r="L6" s="184" t="s">
        <v>14</v>
      </c>
      <c r="M6" s="97" t="s">
        <v>15</v>
      </c>
      <c r="N6" s="97"/>
      <c r="O6" s="185" t="s">
        <v>16</v>
      </c>
    </row>
    <row r="7" s="173" customFormat="1" ht="35.25" customHeight="1" spans="1:15">
      <c r="A7" s="97"/>
      <c r="B7" s="97"/>
      <c r="C7" s="97"/>
      <c r="D7" s="97"/>
      <c r="E7" s="97" t="s">
        <v>17</v>
      </c>
      <c r="F7" s="98" t="s">
        <v>18</v>
      </c>
      <c r="G7" s="98" t="s">
        <v>19</v>
      </c>
      <c r="H7" s="99" t="s">
        <v>20</v>
      </c>
      <c r="I7" s="98" t="s">
        <v>18</v>
      </c>
      <c r="J7" s="98" t="s">
        <v>19</v>
      </c>
      <c r="K7" s="99" t="s">
        <v>20</v>
      </c>
      <c r="L7" s="186" t="s">
        <v>21</v>
      </c>
      <c r="M7" s="98" t="s">
        <v>21</v>
      </c>
      <c r="N7" s="99" t="s">
        <v>22</v>
      </c>
      <c r="O7" s="187" t="s">
        <v>21</v>
      </c>
    </row>
    <row r="8" s="173" customFormat="1" ht="18" customHeight="1" spans="1:15">
      <c r="A8" s="97" t="s">
        <v>23</v>
      </c>
      <c r="B8" s="100"/>
      <c r="C8" s="100" t="s">
        <v>24</v>
      </c>
      <c r="D8" s="97" t="s">
        <v>25</v>
      </c>
      <c r="E8" s="103">
        <v>11.9</v>
      </c>
      <c r="F8" s="101" t="s">
        <v>26</v>
      </c>
      <c r="G8" s="101"/>
      <c r="H8" s="104" t="s">
        <v>26</v>
      </c>
      <c r="I8" s="102" t="s">
        <v>26</v>
      </c>
      <c r="J8" s="102"/>
      <c r="K8" s="104" t="s">
        <v>26</v>
      </c>
      <c r="L8" s="188"/>
      <c r="M8" s="102" t="s">
        <v>26</v>
      </c>
      <c r="N8" s="189" t="s">
        <v>26</v>
      </c>
      <c r="O8" s="167"/>
    </row>
    <row r="9" s="173" customFormat="1" ht="18" customHeight="1" spans="1:15">
      <c r="A9" s="97" t="s">
        <v>27</v>
      </c>
      <c r="B9" s="100"/>
      <c r="C9" s="100" t="s">
        <v>28</v>
      </c>
      <c r="D9" s="97" t="s">
        <v>25</v>
      </c>
      <c r="E9" s="103">
        <v>23.19</v>
      </c>
      <c r="F9" s="101" t="s">
        <v>26</v>
      </c>
      <c r="G9" s="101"/>
      <c r="H9" s="104" t="s">
        <v>26</v>
      </c>
      <c r="I9" s="102" t="s">
        <v>26</v>
      </c>
      <c r="J9" s="102"/>
      <c r="K9" s="104" t="s">
        <v>26</v>
      </c>
      <c r="L9" s="188"/>
      <c r="M9" s="102" t="s">
        <v>26</v>
      </c>
      <c r="N9" s="189" t="s">
        <v>26</v>
      </c>
      <c r="O9" s="167">
        <v>22490.47</v>
      </c>
    </row>
    <row r="10" ht="18" customHeight="1" spans="1:15">
      <c r="A10" s="108" t="s">
        <v>29</v>
      </c>
      <c r="B10" s="109">
        <v>1</v>
      </c>
      <c r="C10" s="109" t="s">
        <v>30</v>
      </c>
      <c r="D10" s="108" t="s">
        <v>31</v>
      </c>
      <c r="E10" s="136">
        <v>107408.43</v>
      </c>
      <c r="F10" s="181">
        <v>0</v>
      </c>
      <c r="G10" s="181">
        <v>0</v>
      </c>
      <c r="H10" s="112" t="str">
        <f t="shared" ref="H10:H15" si="0">IF(F10=0,"",G10/F10)</f>
        <v/>
      </c>
      <c r="I10" s="181">
        <v>0</v>
      </c>
      <c r="J10" s="136">
        <f t="shared" ref="J10:J16" si="1">L10+G10</f>
        <v>0</v>
      </c>
      <c r="K10" s="112" t="str">
        <f t="shared" ref="K10:K16" si="2">IF(I10=0,"",J10/I10)</f>
        <v/>
      </c>
      <c r="L10" s="190">
        <v>0</v>
      </c>
      <c r="M10" s="136">
        <f t="shared" ref="M10:M16" si="3">G10+O10</f>
        <v>21390.47</v>
      </c>
      <c r="N10" s="191">
        <f t="shared" ref="N10:N16" si="4">IF(E10=0,"",M10/E10)</f>
        <v>0.199150755671599</v>
      </c>
      <c r="O10" s="192">
        <v>21390.47</v>
      </c>
    </row>
    <row r="11" ht="18" customHeight="1" spans="1:15">
      <c r="A11" s="108"/>
      <c r="B11" s="109">
        <v>2</v>
      </c>
      <c r="C11" s="109" t="s">
        <v>32</v>
      </c>
      <c r="D11" s="108" t="s">
        <v>31</v>
      </c>
      <c r="E11" s="136">
        <v>6685</v>
      </c>
      <c r="F11" s="181"/>
      <c r="G11" s="181"/>
      <c r="H11" s="112" t="str">
        <f t="shared" si="0"/>
        <v/>
      </c>
      <c r="I11" s="181"/>
      <c r="J11" s="136">
        <f t="shared" si="1"/>
        <v>0</v>
      </c>
      <c r="K11" s="112" t="str">
        <f t="shared" si="2"/>
        <v/>
      </c>
      <c r="L11" s="190"/>
      <c r="M11" s="136">
        <f t="shared" si="3"/>
        <v>0</v>
      </c>
      <c r="N11" s="191">
        <f t="shared" si="4"/>
        <v>0</v>
      </c>
      <c r="O11" s="192">
        <v>0</v>
      </c>
    </row>
    <row r="12" ht="18" customHeight="1" spans="1:15">
      <c r="A12" s="108"/>
      <c r="B12" s="109">
        <v>3</v>
      </c>
      <c r="C12" s="109" t="s">
        <v>33</v>
      </c>
      <c r="D12" s="108" t="s">
        <v>31</v>
      </c>
      <c r="E12" s="136">
        <v>22231.32</v>
      </c>
      <c r="F12" s="181"/>
      <c r="G12" s="181"/>
      <c r="H12" s="112" t="str">
        <f t="shared" si="0"/>
        <v/>
      </c>
      <c r="I12" s="181"/>
      <c r="J12" s="136">
        <f t="shared" si="1"/>
        <v>0</v>
      </c>
      <c r="K12" s="112" t="str">
        <f t="shared" si="2"/>
        <v/>
      </c>
      <c r="L12" s="190"/>
      <c r="M12" s="136">
        <f t="shared" si="3"/>
        <v>0</v>
      </c>
      <c r="N12" s="191">
        <f t="shared" si="4"/>
        <v>0</v>
      </c>
      <c r="O12" s="192">
        <v>0</v>
      </c>
    </row>
    <row r="13" ht="18" customHeight="1" spans="1:15">
      <c r="A13" s="108"/>
      <c r="B13" s="109">
        <v>4</v>
      </c>
      <c r="C13" s="109" t="s">
        <v>34</v>
      </c>
      <c r="D13" s="108" t="s">
        <v>31</v>
      </c>
      <c r="E13" s="136">
        <v>21840.3</v>
      </c>
      <c r="F13" s="181"/>
      <c r="G13" s="181"/>
      <c r="H13" s="112" t="str">
        <f t="shared" si="0"/>
        <v/>
      </c>
      <c r="I13" s="181"/>
      <c r="J13" s="136">
        <f t="shared" si="1"/>
        <v>0</v>
      </c>
      <c r="K13" s="112" t="str">
        <f t="shared" si="2"/>
        <v/>
      </c>
      <c r="L13" s="192"/>
      <c r="M13" s="136">
        <f t="shared" si="3"/>
        <v>0</v>
      </c>
      <c r="N13" s="191">
        <f t="shared" si="4"/>
        <v>0</v>
      </c>
      <c r="O13" s="192"/>
    </row>
    <row r="14" ht="18" customHeight="1" spans="1:15">
      <c r="A14" s="108"/>
      <c r="B14" s="109">
        <v>5</v>
      </c>
      <c r="C14" s="109" t="s">
        <v>35</v>
      </c>
      <c r="D14" s="108" t="s">
        <v>31</v>
      </c>
      <c r="E14" s="136">
        <v>18325.98</v>
      </c>
      <c r="F14" s="181"/>
      <c r="G14" s="181"/>
      <c r="H14" s="112" t="str">
        <f t="shared" si="0"/>
        <v/>
      </c>
      <c r="I14" s="181"/>
      <c r="J14" s="136">
        <f t="shared" si="1"/>
        <v>0</v>
      </c>
      <c r="K14" s="112" t="str">
        <f t="shared" si="2"/>
        <v/>
      </c>
      <c r="L14" s="192"/>
      <c r="M14" s="136">
        <f t="shared" si="3"/>
        <v>0</v>
      </c>
      <c r="N14" s="191">
        <f t="shared" si="4"/>
        <v>0</v>
      </c>
      <c r="O14" s="192"/>
    </row>
    <row r="15" ht="18" customHeight="1" spans="1:15">
      <c r="A15" s="108"/>
      <c r="B15" s="109">
        <v>6</v>
      </c>
      <c r="C15" s="109" t="s">
        <v>36</v>
      </c>
      <c r="D15" s="108" t="s">
        <v>31</v>
      </c>
      <c r="E15" s="136">
        <v>77269</v>
      </c>
      <c r="F15" s="181"/>
      <c r="G15" s="181"/>
      <c r="H15" s="112" t="str">
        <f t="shared" si="0"/>
        <v/>
      </c>
      <c r="I15" s="181"/>
      <c r="J15" s="136">
        <f t="shared" si="1"/>
        <v>0</v>
      </c>
      <c r="K15" s="112" t="str">
        <f t="shared" si="2"/>
        <v/>
      </c>
      <c r="L15" s="192"/>
      <c r="M15" s="136">
        <f t="shared" si="3"/>
        <v>0</v>
      </c>
      <c r="N15" s="191">
        <f t="shared" si="4"/>
        <v>0</v>
      </c>
      <c r="O15" s="192">
        <v>0</v>
      </c>
    </row>
    <row r="16" ht="18" customHeight="1" spans="1:15">
      <c r="A16" s="108"/>
      <c r="B16" s="109">
        <v>7</v>
      </c>
      <c r="C16" s="109" t="s">
        <v>37</v>
      </c>
      <c r="D16" s="108" t="s">
        <v>31</v>
      </c>
      <c r="E16" s="136">
        <v>1100</v>
      </c>
      <c r="F16" s="181"/>
      <c r="G16" s="181"/>
      <c r="H16" s="112"/>
      <c r="I16" s="181"/>
      <c r="J16" s="136">
        <f t="shared" si="1"/>
        <v>0</v>
      </c>
      <c r="K16" s="112" t="str">
        <f t="shared" si="2"/>
        <v/>
      </c>
      <c r="L16" s="192"/>
      <c r="M16" s="136">
        <f t="shared" si="3"/>
        <v>1100</v>
      </c>
      <c r="N16" s="191">
        <f t="shared" si="4"/>
        <v>1</v>
      </c>
      <c r="O16" s="192">
        <v>1100</v>
      </c>
    </row>
    <row r="17" s="173" customFormat="1" ht="18" customHeight="1" spans="1:15">
      <c r="A17" s="97" t="s">
        <v>38</v>
      </c>
      <c r="B17" s="100"/>
      <c r="C17" s="100" t="s">
        <v>39</v>
      </c>
      <c r="D17" s="97"/>
      <c r="E17" s="102">
        <v>1.95</v>
      </c>
      <c r="F17" s="101" t="s">
        <v>26</v>
      </c>
      <c r="G17" s="101" t="s">
        <v>26</v>
      </c>
      <c r="H17" s="104" t="s">
        <v>26</v>
      </c>
      <c r="I17" s="102" t="s">
        <v>26</v>
      </c>
      <c r="J17" s="101" t="s">
        <v>26</v>
      </c>
      <c r="K17" s="104" t="s">
        <v>26</v>
      </c>
      <c r="L17" s="167" t="s">
        <v>26</v>
      </c>
      <c r="M17" s="102" t="s">
        <v>26</v>
      </c>
      <c r="N17" s="189" t="s">
        <v>26</v>
      </c>
      <c r="O17" s="167"/>
    </row>
    <row r="18" s="173" customFormat="1" ht="18" customHeight="1" spans="1:15">
      <c r="A18" s="97" t="s">
        <v>40</v>
      </c>
      <c r="B18" s="100"/>
      <c r="C18" s="100" t="s">
        <v>41</v>
      </c>
      <c r="D18" s="97" t="s">
        <v>42</v>
      </c>
      <c r="E18" s="182">
        <v>41659</v>
      </c>
      <c r="F18" s="101" t="s">
        <v>26</v>
      </c>
      <c r="G18" s="101" t="s">
        <v>26</v>
      </c>
      <c r="H18" s="104" t="s">
        <v>26</v>
      </c>
      <c r="I18" s="102" t="s">
        <v>26</v>
      </c>
      <c r="J18" s="101" t="s">
        <v>26</v>
      </c>
      <c r="K18" s="104" t="s">
        <v>26</v>
      </c>
      <c r="L18" s="167"/>
      <c r="M18" s="102" t="s">
        <v>26</v>
      </c>
      <c r="N18" s="189" t="s">
        <v>26</v>
      </c>
      <c r="O18" s="167"/>
    </row>
    <row r="19" ht="18" customHeight="1" spans="1:15">
      <c r="A19" s="108" t="s">
        <v>29</v>
      </c>
      <c r="B19" s="109">
        <v>1</v>
      </c>
      <c r="C19" s="109" t="s">
        <v>43</v>
      </c>
      <c r="D19" s="108" t="s">
        <v>42</v>
      </c>
      <c r="E19" s="139">
        <v>1951.6</v>
      </c>
      <c r="F19" s="183">
        <v>0</v>
      </c>
      <c r="G19" s="183">
        <v>0</v>
      </c>
      <c r="H19" s="112" t="str">
        <f>IF(F19=0,"",G19/F19)</f>
        <v/>
      </c>
      <c r="I19" s="181"/>
      <c r="J19" s="101">
        <f>L19+G19</f>
        <v>0</v>
      </c>
      <c r="K19" s="112" t="str">
        <f>IF(I19=0,"",J19/I19)</f>
        <v/>
      </c>
      <c r="L19" s="168">
        <v>0</v>
      </c>
      <c r="M19" s="139">
        <f>G19+O19</f>
        <v>0</v>
      </c>
      <c r="N19" s="191">
        <f>IF(E19=0,"",M19/E19)</f>
        <v>0</v>
      </c>
      <c r="O19" s="168">
        <v>0</v>
      </c>
    </row>
    <row r="20" ht="18" customHeight="1"/>
    <row r="21" s="146" customFormat="1" customHeight="1" spans="1:14">
      <c r="A21" s="121" t="s">
        <v>44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</row>
    <row r="22" s="146" customFormat="1" customHeight="1" spans="1:14">
      <c r="A22" s="121" t="s">
        <v>45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</row>
    <row r="23" s="146" customFormat="1" ht="18" customHeight="1" spans="1:15">
      <c r="A23" s="121" t="s">
        <v>46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46">
        <f>1951.6-107.06</f>
        <v>1844.54</v>
      </c>
    </row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</sheetData>
  <sheetProtection algorithmName="SHA-512" hashValue="w/RSxNGMf74KDHWphLugSX4f2c97D6NIKCUL1sx5Vf0gOnuFwjLIyhCWHaP1OkRBAi8HjjvyoG2Qnc8okv3OrA==" saltValue="jiQUJvTcDthYQi/RzkUN6Q==" spinCount="100000" sheet="1" objects="1" scenarios="1"/>
  <protectedRanges>
    <protectedRange sqref="I10:I16" name="区域3" securityDescriptor=""/>
    <protectedRange sqref="A2:A4 H3 F19:G19 F10:G16" name="蓝色" securityDescriptor=""/>
    <protectedRange algorithmName="SHA-512" hashValue="DS1e2+HCLG7V+zYFLtdZLiLAHH31S55cdiSz9w5txUDj+VG/k8+RoS8zOcK1YoeKEQo4OXZfE4ae1/RKevhtTQ==" saltValue="nfJJdruHdsVNbiHKn5f5Tg==" spinCount="100000" sqref="A1 M4 F17:G18 A10:E19 L5:N9 L10:N19 H10:K19 A5:K9" name="白色" securityDescriptor=""/>
  </protectedRanges>
  <mergeCells count="16">
    <mergeCell ref="A1:O1"/>
    <mergeCell ref="A2:O2"/>
    <mergeCell ref="A3:F3"/>
    <mergeCell ref="H3:O3"/>
    <mergeCell ref="A4:L4"/>
    <mergeCell ref="M4:O4"/>
    <mergeCell ref="B5:N5"/>
    <mergeCell ref="F6:H6"/>
    <mergeCell ref="I6:K6"/>
    <mergeCell ref="M6:N6"/>
    <mergeCell ref="A21:N21"/>
    <mergeCell ref="A22:N22"/>
    <mergeCell ref="A23:N23"/>
    <mergeCell ref="C6:C7"/>
    <mergeCell ref="D6:D7"/>
    <mergeCell ref="A6:B7"/>
  </mergeCells>
  <conditionalFormatting sqref="$A5:$XFD1048576 A1:A2 A3:H3 A4:M4 P1:XFD4">
    <cfRule type="cellIs" dxfId="0" priority="1" stopIfTrue="1" operator="equal">
      <formula>0</formula>
    </cfRule>
  </conditionalFormatting>
  <pageMargins left="0.2" right="0.2" top="0.747916666666667" bottom="0.275" header="0.313888888888889" footer="0.313888888888889"/>
  <pageSetup paperSize="9" orientation="landscape"/>
  <headerFooter>
    <oddFooter>&amp;L&amp;10编制：                                                  复核：                                           部门领导：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6"/>
  <sheetViews>
    <sheetView workbookViewId="0">
      <pane xSplit="5" ySplit="7" topLeftCell="F14" activePane="bottomRight" state="frozen"/>
      <selection/>
      <selection pane="topRight"/>
      <selection pane="bottomLeft"/>
      <selection pane="bottomRight" activeCell="S48" sqref="S48"/>
    </sheetView>
  </sheetViews>
  <sheetFormatPr defaultColWidth="9" defaultRowHeight="20.15" customHeight="1"/>
  <cols>
    <col min="1" max="1" width="6.725" style="147" customWidth="1"/>
    <col min="2" max="2" width="3.725" style="148" customWidth="1"/>
    <col min="3" max="3" width="21.9083333333333" style="148" customWidth="1"/>
    <col min="4" max="4" width="6.45" style="147" customWidth="1"/>
    <col min="5" max="5" width="8" style="149" customWidth="1"/>
    <col min="6" max="6" width="9.09166666666667" style="149" customWidth="1"/>
    <col min="7" max="7" width="8.26666666666667" style="149" customWidth="1"/>
    <col min="8" max="8" width="9.36666666666667" style="149" customWidth="1"/>
    <col min="9" max="9" width="8.09166666666667" style="150" customWidth="1"/>
    <col min="10" max="11" width="9" style="149"/>
    <col min="12" max="12" width="7" style="150" customWidth="1"/>
    <col min="13" max="13" width="12.45" style="150" customWidth="1"/>
    <col min="14" max="14" width="9" style="149"/>
    <col min="15" max="15" width="6.09166666666667" style="150" customWidth="1"/>
    <col min="16" max="16" width="10.6333333333333" style="147" customWidth="1"/>
    <col min="17" max="16384" width="9" style="147"/>
  </cols>
  <sheetData>
    <row r="1" ht="29.25" customHeight="1" spans="1:16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="142" customFormat="1" customHeight="1" spans="1:16">
      <c r="A2" s="83" t="str">
        <f>进度完成情况!A2</f>
        <v>2018年2季度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="142" customFormat="1" customHeight="1" spans="1:16">
      <c r="A3" s="94" t="str">
        <f>进度完成情况!A3</f>
        <v>填报单位：中交第一公路工程局有限公司中西非公司</v>
      </c>
      <c r="B3" s="94"/>
      <c r="C3" s="94"/>
      <c r="D3" s="94"/>
      <c r="E3" s="94"/>
      <c r="F3" s="94"/>
      <c r="G3" s="94"/>
      <c r="H3" s="94"/>
      <c r="I3" s="95" t="str">
        <f>进度完成情况!H3</f>
        <v>项目名称：刚果（金）FIKIN现代城项目</v>
      </c>
      <c r="J3" s="95"/>
      <c r="K3" s="95"/>
      <c r="L3" s="95"/>
      <c r="M3" s="95"/>
      <c r="N3" s="95"/>
      <c r="O3" s="95"/>
      <c r="P3" s="95"/>
    </row>
    <row r="4" customHeight="1" spans="1:16">
      <c r="A4" s="94" t="str">
        <f>进度完成情况!A4</f>
        <v>本期开发期数：1期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5" t="s">
        <v>5</v>
      </c>
      <c r="O4" s="95"/>
      <c r="P4" s="95"/>
    </row>
    <row r="5" s="143" customFormat="1" ht="18" customHeight="1" spans="1:15">
      <c r="A5" s="84" t="s">
        <v>47</v>
      </c>
      <c r="B5" s="151" t="s">
        <v>48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</row>
    <row r="6" s="143" customFormat="1" ht="18" customHeight="1" spans="1:16">
      <c r="A6" s="97" t="s">
        <v>8</v>
      </c>
      <c r="B6" s="97"/>
      <c r="C6" s="97" t="s">
        <v>9</v>
      </c>
      <c r="D6" s="97" t="s">
        <v>10</v>
      </c>
      <c r="E6" s="97" t="s">
        <v>49</v>
      </c>
      <c r="F6" s="152" t="s">
        <v>17</v>
      </c>
      <c r="G6" s="97" t="s">
        <v>12</v>
      </c>
      <c r="H6" s="97"/>
      <c r="I6" s="97"/>
      <c r="J6" s="97" t="s">
        <v>13</v>
      </c>
      <c r="K6" s="97"/>
      <c r="L6" s="97"/>
      <c r="M6" s="165" t="s">
        <v>14</v>
      </c>
      <c r="N6" s="97" t="s">
        <v>15</v>
      </c>
      <c r="O6" s="97"/>
      <c r="P6" s="165" t="s">
        <v>16</v>
      </c>
    </row>
    <row r="7" s="144" customFormat="1" ht="25.5" customHeight="1" spans="1:16">
      <c r="A7" s="97"/>
      <c r="B7" s="97"/>
      <c r="C7" s="97"/>
      <c r="D7" s="97"/>
      <c r="E7" s="97"/>
      <c r="F7" s="153"/>
      <c r="G7" s="98" t="s">
        <v>50</v>
      </c>
      <c r="H7" s="98" t="s">
        <v>51</v>
      </c>
      <c r="I7" s="99" t="s">
        <v>20</v>
      </c>
      <c r="J7" s="98" t="s">
        <v>50</v>
      </c>
      <c r="K7" s="98" t="s">
        <v>51</v>
      </c>
      <c r="L7" s="99" t="s">
        <v>20</v>
      </c>
      <c r="M7" s="166" t="s">
        <v>51</v>
      </c>
      <c r="N7" s="98" t="s">
        <v>51</v>
      </c>
      <c r="O7" s="99" t="s">
        <v>22</v>
      </c>
      <c r="P7" s="166" t="s">
        <v>51</v>
      </c>
    </row>
    <row r="8" s="143" customFormat="1" ht="18" customHeight="1" spans="1:16">
      <c r="A8" s="97" t="s">
        <v>23</v>
      </c>
      <c r="B8" s="100"/>
      <c r="C8" s="100" t="s">
        <v>52</v>
      </c>
      <c r="D8" s="97" t="s">
        <v>31</v>
      </c>
      <c r="E8" s="101" t="s">
        <v>26</v>
      </c>
      <c r="F8" s="101"/>
      <c r="G8" s="101">
        <f>SUM(G9:G22)</f>
        <v>2100</v>
      </c>
      <c r="H8" s="101">
        <f>SUM(H9:H22)</f>
        <v>2409</v>
      </c>
      <c r="I8" s="104">
        <f>IF(G8=0,"",H8/G8)</f>
        <v>1.14714285714286</v>
      </c>
      <c r="J8" s="101">
        <f>SUM(J9:J22)</f>
        <v>15750</v>
      </c>
      <c r="K8" s="101">
        <f t="shared" ref="K8:K22" si="0">H8+M8</f>
        <v>4047</v>
      </c>
      <c r="L8" s="104">
        <f>IF(J8=0,"",K8/J8)</f>
        <v>0.256952380952381</v>
      </c>
      <c r="M8" s="167">
        <v>1638</v>
      </c>
      <c r="N8" s="101">
        <f t="shared" ref="N8:N22" si="1">H8+P8</f>
        <v>4733</v>
      </c>
      <c r="O8" s="104" t="str">
        <f>IF(F8=0,"",N8/F8)</f>
        <v/>
      </c>
      <c r="P8" s="167">
        <v>2324</v>
      </c>
    </row>
    <row r="9" ht="18" customHeight="1" spans="1:16">
      <c r="A9" s="154" t="s">
        <v>29</v>
      </c>
      <c r="B9" s="155">
        <v>1</v>
      </c>
      <c r="C9" s="155" t="s">
        <v>30</v>
      </c>
      <c r="D9" s="154" t="s">
        <v>31</v>
      </c>
      <c r="E9" s="108" t="s">
        <v>53</v>
      </c>
      <c r="F9" s="156">
        <f>进度完成情况!E10</f>
        <v>107408.43</v>
      </c>
      <c r="G9" s="157">
        <v>600</v>
      </c>
      <c r="H9" s="157">
        <v>0</v>
      </c>
      <c r="I9" s="112">
        <f>IF(G9=0,"",H9/G9)</f>
        <v>0</v>
      </c>
      <c r="J9" s="157">
        <v>15750</v>
      </c>
      <c r="K9" s="110">
        <f t="shared" si="0"/>
        <v>413</v>
      </c>
      <c r="L9" s="112">
        <f>IF(J9=0,"",K9/J9)</f>
        <v>0.0262222222222222</v>
      </c>
      <c r="M9" s="168">
        <v>413</v>
      </c>
      <c r="N9" s="110">
        <f t="shared" si="1"/>
        <v>1099</v>
      </c>
      <c r="O9" s="112">
        <f>IF(F9=0,"",N9/F9)</f>
        <v>0.0102319715500916</v>
      </c>
      <c r="P9" s="168">
        <v>1099</v>
      </c>
    </row>
    <row r="10" ht="18" customHeight="1" spans="1:16">
      <c r="A10" s="158"/>
      <c r="B10" s="159"/>
      <c r="C10" s="159"/>
      <c r="D10" s="158"/>
      <c r="E10" s="108" t="s">
        <v>54</v>
      </c>
      <c r="F10" s="160"/>
      <c r="G10" s="157">
        <v>1500</v>
      </c>
      <c r="H10" s="157">
        <v>2409</v>
      </c>
      <c r="I10" s="112">
        <f t="shared" ref="I10:I22" si="2">IF(G10=0,"",H10/G10)</f>
        <v>1.606</v>
      </c>
      <c r="J10" s="157"/>
      <c r="K10" s="110">
        <f t="shared" si="0"/>
        <v>3634</v>
      </c>
      <c r="L10" s="112" t="str">
        <f t="shared" ref="L10:L22" si="3">IF(J10=0,"",K10/J10)</f>
        <v/>
      </c>
      <c r="M10" s="168">
        <v>1225</v>
      </c>
      <c r="N10" s="110">
        <f t="shared" si="1"/>
        <v>3634</v>
      </c>
      <c r="O10" s="112">
        <f>IF(F9=0,"",N10/F9)</f>
        <v>0.0338334709854711</v>
      </c>
      <c r="P10" s="168">
        <v>1225</v>
      </c>
    </row>
    <row r="11" ht="18" customHeight="1" spans="1:16">
      <c r="A11" s="154"/>
      <c r="B11" s="155">
        <v>2</v>
      </c>
      <c r="C11" s="155" t="s">
        <v>32</v>
      </c>
      <c r="D11" s="154" t="s">
        <v>31</v>
      </c>
      <c r="E11" s="108" t="s">
        <v>53</v>
      </c>
      <c r="F11" s="156">
        <f>进度完成情况!E11</f>
        <v>6685</v>
      </c>
      <c r="G11" s="157"/>
      <c r="H11" s="157"/>
      <c r="I11" s="112" t="str">
        <f t="shared" si="2"/>
        <v/>
      </c>
      <c r="J11" s="157"/>
      <c r="K11" s="110">
        <f t="shared" si="0"/>
        <v>0</v>
      </c>
      <c r="L11" s="112" t="str">
        <f t="shared" si="3"/>
        <v/>
      </c>
      <c r="M11" s="168">
        <v>0</v>
      </c>
      <c r="N11" s="110">
        <f t="shared" si="1"/>
        <v>0</v>
      </c>
      <c r="O11" s="112">
        <f t="shared" ref="O11:O21" si="4">IF(F11=0,"",N11/F11)</f>
        <v>0</v>
      </c>
      <c r="P11" s="168">
        <v>0</v>
      </c>
    </row>
    <row r="12" ht="18" customHeight="1" spans="1:16">
      <c r="A12" s="158"/>
      <c r="B12" s="159"/>
      <c r="C12" s="159"/>
      <c r="D12" s="158"/>
      <c r="E12" s="108" t="s">
        <v>54</v>
      </c>
      <c r="F12" s="160"/>
      <c r="G12" s="157"/>
      <c r="H12" s="157"/>
      <c r="I12" s="112" t="str">
        <f t="shared" si="2"/>
        <v/>
      </c>
      <c r="J12" s="157"/>
      <c r="K12" s="110">
        <f t="shared" si="0"/>
        <v>0</v>
      </c>
      <c r="L12" s="112" t="str">
        <f t="shared" si="3"/>
        <v/>
      </c>
      <c r="M12" s="168">
        <v>0</v>
      </c>
      <c r="N12" s="110">
        <f t="shared" si="1"/>
        <v>0</v>
      </c>
      <c r="O12" s="112">
        <f>IF(F11=0,"",N12/F11)</f>
        <v>0</v>
      </c>
      <c r="P12" s="168">
        <v>0</v>
      </c>
    </row>
    <row r="13" ht="18" customHeight="1" spans="1:16">
      <c r="A13" s="154"/>
      <c r="B13" s="155">
        <v>3</v>
      </c>
      <c r="C13" s="155" t="s">
        <v>33</v>
      </c>
      <c r="D13" s="154" t="s">
        <v>31</v>
      </c>
      <c r="E13" s="108" t="s">
        <v>53</v>
      </c>
      <c r="F13" s="156">
        <f>进度完成情况!E12</f>
        <v>22231.32</v>
      </c>
      <c r="G13" s="157"/>
      <c r="H13" s="157"/>
      <c r="I13" s="112" t="str">
        <f t="shared" si="2"/>
        <v/>
      </c>
      <c r="J13" s="157"/>
      <c r="K13" s="110">
        <f t="shared" si="0"/>
        <v>0</v>
      </c>
      <c r="L13" s="112" t="str">
        <f t="shared" si="3"/>
        <v/>
      </c>
      <c r="M13" s="168">
        <v>0</v>
      </c>
      <c r="N13" s="110">
        <f t="shared" si="1"/>
        <v>0</v>
      </c>
      <c r="O13" s="112">
        <f t="shared" si="4"/>
        <v>0</v>
      </c>
      <c r="P13" s="168">
        <v>0</v>
      </c>
    </row>
    <row r="14" ht="18" customHeight="1" spans="1:16">
      <c r="A14" s="158"/>
      <c r="B14" s="159"/>
      <c r="C14" s="159"/>
      <c r="D14" s="158"/>
      <c r="E14" s="108" t="s">
        <v>54</v>
      </c>
      <c r="F14" s="160"/>
      <c r="G14" s="157"/>
      <c r="H14" s="157"/>
      <c r="I14" s="112" t="str">
        <f t="shared" si="2"/>
        <v/>
      </c>
      <c r="J14" s="157"/>
      <c r="K14" s="110">
        <f t="shared" si="0"/>
        <v>0</v>
      </c>
      <c r="L14" s="112" t="str">
        <f t="shared" si="3"/>
        <v/>
      </c>
      <c r="M14" s="168">
        <v>0</v>
      </c>
      <c r="N14" s="110">
        <f t="shared" si="1"/>
        <v>0</v>
      </c>
      <c r="O14" s="112">
        <f>IF(F13=0,"",N14/F13)</f>
        <v>0</v>
      </c>
      <c r="P14" s="168">
        <v>0</v>
      </c>
    </row>
    <row r="15" ht="18" customHeight="1" spans="1:16">
      <c r="A15" s="154"/>
      <c r="B15" s="155">
        <v>4</v>
      </c>
      <c r="C15" s="155" t="s">
        <v>34</v>
      </c>
      <c r="D15" s="154" t="s">
        <v>31</v>
      </c>
      <c r="E15" s="108" t="s">
        <v>53</v>
      </c>
      <c r="F15" s="156">
        <f>进度完成情况!E13</f>
        <v>21840.3</v>
      </c>
      <c r="G15" s="157"/>
      <c r="H15" s="157"/>
      <c r="I15" s="112" t="str">
        <f t="shared" si="2"/>
        <v/>
      </c>
      <c r="J15" s="157"/>
      <c r="K15" s="110">
        <f t="shared" si="0"/>
        <v>0</v>
      </c>
      <c r="L15" s="112" t="str">
        <f t="shared" si="3"/>
        <v/>
      </c>
      <c r="M15" s="168">
        <v>0</v>
      </c>
      <c r="N15" s="110">
        <f t="shared" si="1"/>
        <v>0</v>
      </c>
      <c r="O15" s="112">
        <f t="shared" si="4"/>
        <v>0</v>
      </c>
      <c r="P15" s="168">
        <v>0</v>
      </c>
    </row>
    <row r="16" ht="18" customHeight="1" spans="1:16">
      <c r="A16" s="158"/>
      <c r="B16" s="159"/>
      <c r="C16" s="159"/>
      <c r="D16" s="158"/>
      <c r="E16" s="108" t="s">
        <v>54</v>
      </c>
      <c r="F16" s="160"/>
      <c r="G16" s="157"/>
      <c r="H16" s="157"/>
      <c r="I16" s="112" t="str">
        <f t="shared" si="2"/>
        <v/>
      </c>
      <c r="J16" s="157"/>
      <c r="K16" s="110">
        <f t="shared" si="0"/>
        <v>0</v>
      </c>
      <c r="L16" s="112" t="str">
        <f t="shared" si="3"/>
        <v/>
      </c>
      <c r="M16" s="168">
        <v>0</v>
      </c>
      <c r="N16" s="110">
        <f t="shared" si="1"/>
        <v>0</v>
      </c>
      <c r="O16" s="112">
        <f>IF(F15=0,"",N16/F15)</f>
        <v>0</v>
      </c>
      <c r="P16" s="168">
        <v>0</v>
      </c>
    </row>
    <row r="17" ht="18" customHeight="1" spans="1:16">
      <c r="A17" s="154"/>
      <c r="B17" s="155">
        <v>5</v>
      </c>
      <c r="C17" s="155" t="s">
        <v>35</v>
      </c>
      <c r="D17" s="154" t="s">
        <v>31</v>
      </c>
      <c r="E17" s="108" t="s">
        <v>53</v>
      </c>
      <c r="F17" s="156">
        <f>进度完成情况!E14</f>
        <v>18325.98</v>
      </c>
      <c r="G17" s="157"/>
      <c r="H17" s="157"/>
      <c r="I17" s="112" t="str">
        <f t="shared" si="2"/>
        <v/>
      </c>
      <c r="J17" s="157"/>
      <c r="K17" s="110">
        <f t="shared" si="0"/>
        <v>0</v>
      </c>
      <c r="L17" s="112" t="str">
        <f t="shared" si="3"/>
        <v/>
      </c>
      <c r="M17" s="168">
        <v>0</v>
      </c>
      <c r="N17" s="110">
        <f t="shared" si="1"/>
        <v>0</v>
      </c>
      <c r="O17" s="112">
        <f t="shared" si="4"/>
        <v>0</v>
      </c>
      <c r="P17" s="168">
        <v>0</v>
      </c>
    </row>
    <row r="18" ht="18" customHeight="1" spans="1:16">
      <c r="A18" s="158"/>
      <c r="B18" s="159"/>
      <c r="C18" s="159"/>
      <c r="D18" s="158"/>
      <c r="E18" s="108" t="s">
        <v>54</v>
      </c>
      <c r="F18" s="160"/>
      <c r="G18" s="157"/>
      <c r="H18" s="157"/>
      <c r="I18" s="112" t="str">
        <f t="shared" si="2"/>
        <v/>
      </c>
      <c r="J18" s="157"/>
      <c r="K18" s="110">
        <f t="shared" si="0"/>
        <v>0</v>
      </c>
      <c r="L18" s="112" t="str">
        <f t="shared" si="3"/>
        <v/>
      </c>
      <c r="M18" s="168">
        <v>0</v>
      </c>
      <c r="N18" s="110">
        <f t="shared" si="1"/>
        <v>0</v>
      </c>
      <c r="O18" s="112">
        <f>IF(F17=0,"",N18/F17)</f>
        <v>0</v>
      </c>
      <c r="P18" s="168">
        <v>0</v>
      </c>
    </row>
    <row r="19" ht="18" customHeight="1" spans="1:16">
      <c r="A19" s="154"/>
      <c r="B19" s="155">
        <v>6</v>
      </c>
      <c r="C19" s="155" t="s">
        <v>55</v>
      </c>
      <c r="D19" s="154" t="s">
        <v>31</v>
      </c>
      <c r="E19" s="108" t="s">
        <v>53</v>
      </c>
      <c r="F19" s="156">
        <f>进度完成情况!E15-'销售（出租）完成情况'!F21</f>
        <v>42269</v>
      </c>
      <c r="G19" s="157"/>
      <c r="H19" s="157"/>
      <c r="I19" s="112" t="str">
        <f t="shared" si="2"/>
        <v/>
      </c>
      <c r="J19" s="157"/>
      <c r="K19" s="110">
        <f t="shared" si="0"/>
        <v>0</v>
      </c>
      <c r="L19" s="112" t="str">
        <f t="shared" si="3"/>
        <v/>
      </c>
      <c r="M19" s="168">
        <v>0</v>
      </c>
      <c r="N19" s="110">
        <f t="shared" si="1"/>
        <v>0</v>
      </c>
      <c r="O19" s="112">
        <f t="shared" si="4"/>
        <v>0</v>
      </c>
      <c r="P19" s="168">
        <v>0</v>
      </c>
    </row>
    <row r="20" ht="18" customHeight="1" spans="1:16">
      <c r="A20" s="158"/>
      <c r="B20" s="159"/>
      <c r="C20" s="159"/>
      <c r="D20" s="158"/>
      <c r="E20" s="108" t="s">
        <v>54</v>
      </c>
      <c r="F20" s="160"/>
      <c r="G20" s="157"/>
      <c r="H20" s="157"/>
      <c r="I20" s="112" t="str">
        <f t="shared" si="2"/>
        <v/>
      </c>
      <c r="J20" s="157"/>
      <c r="K20" s="110">
        <f t="shared" si="0"/>
        <v>0</v>
      </c>
      <c r="L20" s="112" t="str">
        <f t="shared" si="3"/>
        <v/>
      </c>
      <c r="M20" s="168">
        <v>0</v>
      </c>
      <c r="N20" s="110">
        <f t="shared" si="1"/>
        <v>0</v>
      </c>
      <c r="O20" s="112">
        <f>IF(F19=0,"",N20/F19)</f>
        <v>0</v>
      </c>
      <c r="P20" s="168">
        <v>0</v>
      </c>
    </row>
    <row r="21" ht="18" customHeight="1" spans="1:16">
      <c r="A21" s="154"/>
      <c r="B21" s="155">
        <v>7</v>
      </c>
      <c r="C21" s="155" t="s">
        <v>56</v>
      </c>
      <c r="D21" s="154" t="s">
        <v>31</v>
      </c>
      <c r="E21" s="108" t="s">
        <v>53</v>
      </c>
      <c r="F21" s="156">
        <v>35000</v>
      </c>
      <c r="G21" s="157"/>
      <c r="H21" s="157"/>
      <c r="I21" s="112" t="str">
        <f t="shared" si="2"/>
        <v/>
      </c>
      <c r="J21" s="157"/>
      <c r="K21" s="110">
        <f t="shared" si="0"/>
        <v>0</v>
      </c>
      <c r="L21" s="112" t="str">
        <f t="shared" si="3"/>
        <v/>
      </c>
      <c r="M21" s="168">
        <v>0</v>
      </c>
      <c r="N21" s="110">
        <f t="shared" si="1"/>
        <v>0</v>
      </c>
      <c r="O21" s="112">
        <f t="shared" si="4"/>
        <v>0</v>
      </c>
      <c r="P21" s="168">
        <v>0</v>
      </c>
    </row>
    <row r="22" ht="18" customHeight="1" spans="1:16">
      <c r="A22" s="158"/>
      <c r="B22" s="159"/>
      <c r="C22" s="159"/>
      <c r="D22" s="158"/>
      <c r="E22" s="108" t="s">
        <v>54</v>
      </c>
      <c r="F22" s="160"/>
      <c r="G22" s="157"/>
      <c r="H22" s="157"/>
      <c r="I22" s="112" t="str">
        <f t="shared" si="2"/>
        <v/>
      </c>
      <c r="J22" s="157"/>
      <c r="K22" s="110">
        <f t="shared" si="0"/>
        <v>0</v>
      </c>
      <c r="L22" s="112" t="str">
        <f t="shared" si="3"/>
        <v/>
      </c>
      <c r="M22" s="168">
        <v>0</v>
      </c>
      <c r="N22" s="110">
        <f t="shared" si="1"/>
        <v>0</v>
      </c>
      <c r="O22" s="112">
        <f>IF(F21=0,"",N22/F21)</f>
        <v>0</v>
      </c>
      <c r="P22" s="168">
        <v>0</v>
      </c>
    </row>
    <row r="23" s="143" customFormat="1" ht="18" customHeight="1" spans="1:16">
      <c r="A23" s="97" t="s">
        <v>27</v>
      </c>
      <c r="B23" s="100"/>
      <c r="C23" s="100" t="s">
        <v>57</v>
      </c>
      <c r="D23" s="101" t="s">
        <v>26</v>
      </c>
      <c r="E23" s="101" t="s">
        <v>26</v>
      </c>
      <c r="F23" s="101" t="s">
        <v>26</v>
      </c>
      <c r="G23" s="101" t="s">
        <v>26</v>
      </c>
      <c r="H23" s="101" t="s">
        <v>26</v>
      </c>
      <c r="I23" s="101" t="s">
        <v>26</v>
      </c>
      <c r="J23" s="101" t="s">
        <v>26</v>
      </c>
      <c r="K23" s="101" t="s">
        <v>26</v>
      </c>
      <c r="L23" s="101" t="s">
        <v>26</v>
      </c>
      <c r="M23" s="167" t="s">
        <v>26</v>
      </c>
      <c r="N23" s="101" t="s">
        <v>26</v>
      </c>
      <c r="O23" s="101" t="s">
        <v>26</v>
      </c>
      <c r="P23" s="167" t="s">
        <v>26</v>
      </c>
    </row>
    <row r="24" s="145" customFormat="1" ht="18" customHeight="1" spans="1:16">
      <c r="A24" s="154"/>
      <c r="B24" s="155">
        <v>1</v>
      </c>
      <c r="C24" s="155" t="s">
        <v>58</v>
      </c>
      <c r="D24" s="161" t="s">
        <v>59</v>
      </c>
      <c r="E24" s="161" t="s">
        <v>53</v>
      </c>
      <c r="F24" s="162" t="s">
        <v>26</v>
      </c>
      <c r="G24" s="163"/>
      <c r="H24" s="163"/>
      <c r="I24" s="169" t="str">
        <f t="shared" ref="I24:I37" si="5">IF(G24=0,"",H24/G24)</f>
        <v/>
      </c>
      <c r="J24" s="163">
        <v>0</v>
      </c>
      <c r="K24" s="169">
        <f t="shared" ref="K24:K37" si="6">H24+M24</f>
        <v>1928.43</v>
      </c>
      <c r="L24" s="169" t="s">
        <v>26</v>
      </c>
      <c r="M24" s="170">
        <v>1928.43</v>
      </c>
      <c r="N24" s="169">
        <f t="shared" ref="N24:N37" si="7">H24+P24</f>
        <v>1928.43</v>
      </c>
      <c r="O24" s="169" t="s">
        <v>26</v>
      </c>
      <c r="P24" s="170">
        <v>1928.43</v>
      </c>
    </row>
    <row r="25" ht="18" customHeight="1" spans="1:16">
      <c r="A25" s="158"/>
      <c r="B25" s="159"/>
      <c r="C25" s="159"/>
      <c r="D25" s="108" t="s">
        <v>59</v>
      </c>
      <c r="E25" s="108" t="s">
        <v>54</v>
      </c>
      <c r="F25" s="101" t="s">
        <v>26</v>
      </c>
      <c r="G25" s="157"/>
      <c r="H25" s="157">
        <v>25.456621</v>
      </c>
      <c r="I25" s="112" t="str">
        <f t="shared" si="5"/>
        <v/>
      </c>
      <c r="J25" s="157"/>
      <c r="K25" s="110">
        <f t="shared" si="6"/>
        <v>37.716621</v>
      </c>
      <c r="L25" s="110" t="s">
        <v>26</v>
      </c>
      <c r="M25" s="168">
        <v>12.26</v>
      </c>
      <c r="N25" s="110">
        <f t="shared" si="7"/>
        <v>37.716621</v>
      </c>
      <c r="O25" s="110" t="s">
        <v>26</v>
      </c>
      <c r="P25" s="168">
        <v>12.26</v>
      </c>
    </row>
    <row r="26" ht="18" customHeight="1" spans="1:16">
      <c r="A26" s="154"/>
      <c r="B26" s="155">
        <v>2</v>
      </c>
      <c r="C26" s="155" t="s">
        <v>60</v>
      </c>
      <c r="D26" s="108" t="s">
        <v>59</v>
      </c>
      <c r="E26" s="108" t="s">
        <v>53</v>
      </c>
      <c r="F26" s="101" t="s">
        <v>26</v>
      </c>
      <c r="G26" s="157"/>
      <c r="H26" s="157"/>
      <c r="I26" s="112" t="str">
        <f t="shared" si="5"/>
        <v/>
      </c>
      <c r="J26" s="157"/>
      <c r="K26" s="110">
        <f t="shared" si="6"/>
        <v>0</v>
      </c>
      <c r="L26" s="110" t="s">
        <v>26</v>
      </c>
      <c r="M26" s="168">
        <v>0</v>
      </c>
      <c r="N26" s="110">
        <f t="shared" si="7"/>
        <v>0</v>
      </c>
      <c r="O26" s="110" t="s">
        <v>26</v>
      </c>
      <c r="P26" s="168">
        <v>0</v>
      </c>
    </row>
    <row r="27" ht="18" customHeight="1" spans="1:16">
      <c r="A27" s="158"/>
      <c r="B27" s="159"/>
      <c r="C27" s="159"/>
      <c r="D27" s="108" t="s">
        <v>59</v>
      </c>
      <c r="E27" s="108" t="s">
        <v>54</v>
      </c>
      <c r="F27" s="101" t="s">
        <v>26</v>
      </c>
      <c r="G27" s="157"/>
      <c r="H27" s="157"/>
      <c r="I27" s="112" t="str">
        <f t="shared" si="5"/>
        <v/>
      </c>
      <c r="J27" s="157"/>
      <c r="K27" s="110">
        <f t="shared" si="6"/>
        <v>0</v>
      </c>
      <c r="L27" s="110" t="s">
        <v>26</v>
      </c>
      <c r="M27" s="168">
        <v>0</v>
      </c>
      <c r="N27" s="110">
        <f t="shared" si="7"/>
        <v>0</v>
      </c>
      <c r="O27" s="110" t="s">
        <v>26</v>
      </c>
      <c r="P27" s="168">
        <v>0</v>
      </c>
    </row>
    <row r="28" ht="18" customHeight="1" spans="1:16">
      <c r="A28" s="154"/>
      <c r="B28" s="155">
        <v>3</v>
      </c>
      <c r="C28" s="155" t="s">
        <v>61</v>
      </c>
      <c r="D28" s="108" t="s">
        <v>59</v>
      </c>
      <c r="E28" s="108" t="s">
        <v>53</v>
      </c>
      <c r="F28" s="101" t="s">
        <v>26</v>
      </c>
      <c r="G28" s="157"/>
      <c r="H28" s="157"/>
      <c r="I28" s="112" t="str">
        <f t="shared" si="5"/>
        <v/>
      </c>
      <c r="J28" s="157"/>
      <c r="K28" s="110">
        <f t="shared" si="6"/>
        <v>0</v>
      </c>
      <c r="L28" s="110" t="s">
        <v>26</v>
      </c>
      <c r="M28" s="168">
        <v>0</v>
      </c>
      <c r="N28" s="110">
        <f t="shared" si="7"/>
        <v>0</v>
      </c>
      <c r="O28" s="110" t="s">
        <v>26</v>
      </c>
      <c r="P28" s="168">
        <v>0</v>
      </c>
    </row>
    <row r="29" ht="18" customHeight="1" spans="1:16">
      <c r="A29" s="158"/>
      <c r="B29" s="159"/>
      <c r="C29" s="159"/>
      <c r="D29" s="108" t="s">
        <v>59</v>
      </c>
      <c r="E29" s="108" t="s">
        <v>54</v>
      </c>
      <c r="F29" s="101" t="s">
        <v>26</v>
      </c>
      <c r="G29" s="157"/>
      <c r="H29" s="157"/>
      <c r="I29" s="112" t="str">
        <f t="shared" si="5"/>
        <v/>
      </c>
      <c r="J29" s="157"/>
      <c r="K29" s="110">
        <f t="shared" si="6"/>
        <v>0</v>
      </c>
      <c r="L29" s="110" t="s">
        <v>26</v>
      </c>
      <c r="M29" s="168">
        <v>0</v>
      </c>
      <c r="N29" s="110">
        <f t="shared" si="7"/>
        <v>0</v>
      </c>
      <c r="O29" s="110" t="s">
        <v>26</v>
      </c>
      <c r="P29" s="168">
        <v>0</v>
      </c>
    </row>
    <row r="30" ht="18" customHeight="1" spans="1:16">
      <c r="A30" s="154"/>
      <c r="B30" s="155">
        <v>4</v>
      </c>
      <c r="C30" s="155" t="s">
        <v>62</v>
      </c>
      <c r="D30" s="108" t="s">
        <v>59</v>
      </c>
      <c r="E30" s="108" t="s">
        <v>53</v>
      </c>
      <c r="F30" s="101" t="s">
        <v>26</v>
      </c>
      <c r="G30" s="157"/>
      <c r="H30" s="157"/>
      <c r="I30" s="112" t="str">
        <f t="shared" si="5"/>
        <v/>
      </c>
      <c r="J30" s="157"/>
      <c r="K30" s="110">
        <f t="shared" si="6"/>
        <v>0</v>
      </c>
      <c r="L30" s="110" t="s">
        <v>26</v>
      </c>
      <c r="M30" s="168">
        <v>0</v>
      </c>
      <c r="N30" s="110">
        <f t="shared" si="7"/>
        <v>0</v>
      </c>
      <c r="O30" s="110" t="s">
        <v>26</v>
      </c>
      <c r="P30" s="168">
        <v>0</v>
      </c>
    </row>
    <row r="31" ht="18" customHeight="1" spans="1:16">
      <c r="A31" s="158"/>
      <c r="B31" s="159"/>
      <c r="C31" s="159"/>
      <c r="D31" s="108" t="s">
        <v>59</v>
      </c>
      <c r="E31" s="108" t="s">
        <v>54</v>
      </c>
      <c r="F31" s="101" t="s">
        <v>26</v>
      </c>
      <c r="G31" s="157"/>
      <c r="H31" s="157"/>
      <c r="I31" s="112" t="str">
        <f t="shared" si="5"/>
        <v/>
      </c>
      <c r="J31" s="157"/>
      <c r="K31" s="110">
        <f t="shared" si="6"/>
        <v>0</v>
      </c>
      <c r="L31" s="110" t="s">
        <v>26</v>
      </c>
      <c r="M31" s="168">
        <v>0</v>
      </c>
      <c r="N31" s="110">
        <f t="shared" si="7"/>
        <v>0</v>
      </c>
      <c r="O31" s="110" t="s">
        <v>26</v>
      </c>
      <c r="P31" s="168">
        <v>0</v>
      </c>
    </row>
    <row r="32" ht="18" customHeight="1" spans="1:16">
      <c r="A32" s="154"/>
      <c r="B32" s="155">
        <v>5</v>
      </c>
      <c r="C32" s="155" t="s">
        <v>63</v>
      </c>
      <c r="D32" s="108" t="s">
        <v>59</v>
      </c>
      <c r="E32" s="108" t="s">
        <v>53</v>
      </c>
      <c r="F32" s="101" t="s">
        <v>26</v>
      </c>
      <c r="G32" s="157"/>
      <c r="H32" s="157"/>
      <c r="I32" s="112" t="str">
        <f t="shared" si="5"/>
        <v/>
      </c>
      <c r="J32" s="157"/>
      <c r="K32" s="110">
        <f t="shared" si="6"/>
        <v>0</v>
      </c>
      <c r="L32" s="110" t="s">
        <v>26</v>
      </c>
      <c r="M32" s="168">
        <v>0</v>
      </c>
      <c r="N32" s="110">
        <f t="shared" si="7"/>
        <v>0</v>
      </c>
      <c r="O32" s="110" t="s">
        <v>26</v>
      </c>
      <c r="P32" s="168">
        <v>0</v>
      </c>
    </row>
    <row r="33" ht="18" customHeight="1" spans="1:16">
      <c r="A33" s="158"/>
      <c r="B33" s="159"/>
      <c r="C33" s="159"/>
      <c r="D33" s="108" t="s">
        <v>59</v>
      </c>
      <c r="E33" s="108" t="s">
        <v>54</v>
      </c>
      <c r="F33" s="101" t="s">
        <v>26</v>
      </c>
      <c r="G33" s="157"/>
      <c r="H33" s="157"/>
      <c r="I33" s="112" t="str">
        <f t="shared" si="5"/>
        <v/>
      </c>
      <c r="J33" s="157"/>
      <c r="K33" s="110">
        <f t="shared" si="6"/>
        <v>0</v>
      </c>
      <c r="L33" s="110" t="s">
        <v>26</v>
      </c>
      <c r="M33" s="168">
        <v>0</v>
      </c>
      <c r="N33" s="110">
        <f t="shared" si="7"/>
        <v>0</v>
      </c>
      <c r="O33" s="110" t="s">
        <v>26</v>
      </c>
      <c r="P33" s="168">
        <v>0</v>
      </c>
    </row>
    <row r="34" ht="18" customHeight="1" spans="1:16">
      <c r="A34" s="154"/>
      <c r="B34" s="155">
        <v>6</v>
      </c>
      <c r="C34" s="155" t="s">
        <v>64</v>
      </c>
      <c r="D34" s="108" t="s">
        <v>59</v>
      </c>
      <c r="E34" s="108" t="s">
        <v>53</v>
      </c>
      <c r="F34" s="101" t="s">
        <v>26</v>
      </c>
      <c r="G34" s="157"/>
      <c r="H34" s="157"/>
      <c r="I34" s="112" t="str">
        <f t="shared" si="5"/>
        <v/>
      </c>
      <c r="J34" s="157"/>
      <c r="K34" s="110">
        <f t="shared" si="6"/>
        <v>0</v>
      </c>
      <c r="L34" s="110" t="s">
        <v>26</v>
      </c>
      <c r="M34" s="168">
        <v>0</v>
      </c>
      <c r="N34" s="110">
        <f t="shared" si="7"/>
        <v>0</v>
      </c>
      <c r="O34" s="110" t="s">
        <v>26</v>
      </c>
      <c r="P34" s="168">
        <v>0</v>
      </c>
    </row>
    <row r="35" ht="18" customHeight="1" spans="1:16">
      <c r="A35" s="158"/>
      <c r="B35" s="159"/>
      <c r="C35" s="159"/>
      <c r="D35" s="108" t="s">
        <v>59</v>
      </c>
      <c r="E35" s="108" t="s">
        <v>54</v>
      </c>
      <c r="F35" s="101" t="s">
        <v>26</v>
      </c>
      <c r="G35" s="157"/>
      <c r="H35" s="157"/>
      <c r="I35" s="112" t="str">
        <f t="shared" si="5"/>
        <v/>
      </c>
      <c r="J35" s="157"/>
      <c r="K35" s="110">
        <f t="shared" si="6"/>
        <v>0</v>
      </c>
      <c r="L35" s="110" t="s">
        <v>26</v>
      </c>
      <c r="M35" s="168">
        <v>0</v>
      </c>
      <c r="N35" s="110">
        <f t="shared" si="7"/>
        <v>0</v>
      </c>
      <c r="O35" s="110" t="s">
        <v>26</v>
      </c>
      <c r="P35" s="168">
        <v>0</v>
      </c>
    </row>
    <row r="36" ht="18" customHeight="1" spans="1:16">
      <c r="A36" s="154"/>
      <c r="B36" s="155">
        <v>7</v>
      </c>
      <c r="C36" s="155" t="s">
        <v>65</v>
      </c>
      <c r="D36" s="108" t="s">
        <v>59</v>
      </c>
      <c r="E36" s="108" t="s">
        <v>53</v>
      </c>
      <c r="F36" s="101" t="s">
        <v>26</v>
      </c>
      <c r="G36" s="157"/>
      <c r="H36" s="157"/>
      <c r="I36" s="112" t="str">
        <f t="shared" si="5"/>
        <v/>
      </c>
      <c r="J36" s="157"/>
      <c r="K36" s="110">
        <f t="shared" si="6"/>
        <v>0</v>
      </c>
      <c r="L36" s="110" t="s">
        <v>26</v>
      </c>
      <c r="M36" s="168">
        <v>0</v>
      </c>
      <c r="N36" s="110">
        <f t="shared" si="7"/>
        <v>0</v>
      </c>
      <c r="O36" s="110" t="s">
        <v>26</v>
      </c>
      <c r="P36" s="168">
        <v>0</v>
      </c>
    </row>
    <row r="37" ht="18" customHeight="1" spans="1:16">
      <c r="A37" s="158"/>
      <c r="B37" s="159"/>
      <c r="C37" s="159"/>
      <c r="D37" s="108" t="s">
        <v>59</v>
      </c>
      <c r="E37" s="108" t="s">
        <v>54</v>
      </c>
      <c r="F37" s="101" t="s">
        <v>26</v>
      </c>
      <c r="G37" s="157"/>
      <c r="H37" s="157"/>
      <c r="I37" s="112" t="str">
        <f t="shared" si="5"/>
        <v/>
      </c>
      <c r="J37" s="157"/>
      <c r="K37" s="110">
        <f t="shared" si="6"/>
        <v>0</v>
      </c>
      <c r="L37" s="110" t="s">
        <v>26</v>
      </c>
      <c r="M37" s="168">
        <v>0</v>
      </c>
      <c r="N37" s="110">
        <f t="shared" si="7"/>
        <v>0</v>
      </c>
      <c r="O37" s="110" t="s">
        <v>26</v>
      </c>
      <c r="P37" s="168">
        <v>0</v>
      </c>
    </row>
    <row r="38" s="143" customFormat="1" ht="18" customHeight="1" spans="1:16">
      <c r="A38" s="97" t="s">
        <v>38</v>
      </c>
      <c r="B38" s="100"/>
      <c r="C38" s="100" t="s">
        <v>66</v>
      </c>
      <c r="D38" s="101" t="s">
        <v>26</v>
      </c>
      <c r="E38" s="101" t="s">
        <v>26</v>
      </c>
      <c r="F38" s="101" t="s">
        <v>26</v>
      </c>
      <c r="G38" s="101" t="s">
        <v>26</v>
      </c>
      <c r="H38" s="101" t="s">
        <v>26</v>
      </c>
      <c r="I38" s="104" t="s">
        <v>26</v>
      </c>
      <c r="J38" s="104" t="s">
        <v>26</v>
      </c>
      <c r="K38" s="104" t="s">
        <v>26</v>
      </c>
      <c r="L38" s="101" t="s">
        <v>26</v>
      </c>
      <c r="M38" s="167" t="s">
        <v>26</v>
      </c>
      <c r="N38" s="101" t="s">
        <v>26</v>
      </c>
      <c r="O38" s="101" t="s">
        <v>26</v>
      </c>
      <c r="P38" s="167" t="s">
        <v>26</v>
      </c>
    </row>
    <row r="39" ht="18" customHeight="1" spans="1:16">
      <c r="A39" s="108" t="s">
        <v>29</v>
      </c>
      <c r="B39" s="109">
        <v>1</v>
      </c>
      <c r="C39" s="109" t="s">
        <v>67</v>
      </c>
      <c r="D39" s="108" t="s">
        <v>68</v>
      </c>
      <c r="E39" s="110" t="s">
        <v>26</v>
      </c>
      <c r="F39" s="101" t="s">
        <v>26</v>
      </c>
      <c r="G39" s="110">
        <f>ROUND(G9*G24,0)</f>
        <v>0</v>
      </c>
      <c r="H39" s="110">
        <f>ROUND(H9*H24,0)</f>
        <v>0</v>
      </c>
      <c r="I39" s="112" t="str">
        <f t="shared" ref="I39:I47" si="8">IF(G39=0,"",H39/G39)</f>
        <v/>
      </c>
      <c r="J39" s="110">
        <f>ROUND(J9*J24,0)</f>
        <v>0</v>
      </c>
      <c r="K39" s="110">
        <f t="shared" ref="K39:K47" si="9">H39+M39</f>
        <v>796442</v>
      </c>
      <c r="L39" s="112" t="str">
        <f t="shared" ref="L39:L47" si="10">IF(J39=0,"",K39/J39)</f>
        <v/>
      </c>
      <c r="M39" s="168">
        <v>796442</v>
      </c>
      <c r="N39" s="110">
        <f t="shared" ref="N39:N47" si="11">H39+P39</f>
        <v>2119340</v>
      </c>
      <c r="O39" s="101" t="s">
        <v>26</v>
      </c>
      <c r="P39" s="168">
        <v>2119340</v>
      </c>
    </row>
    <row r="40" ht="18" customHeight="1" spans="1:16">
      <c r="A40" s="108"/>
      <c r="B40" s="109">
        <v>2</v>
      </c>
      <c r="C40" s="109" t="s">
        <v>69</v>
      </c>
      <c r="D40" s="108" t="s">
        <v>68</v>
      </c>
      <c r="E40" s="110" t="s">
        <v>26</v>
      </c>
      <c r="F40" s="101" t="s">
        <v>26</v>
      </c>
      <c r="G40" s="110">
        <f>ROUND(G11*G26,0)</f>
        <v>0</v>
      </c>
      <c r="H40" s="110">
        <f>ROUND(H11*H26,0)</f>
        <v>0</v>
      </c>
      <c r="I40" s="112" t="str">
        <f t="shared" si="8"/>
        <v/>
      </c>
      <c r="J40" s="110">
        <f>ROUND(J11*J26,0)</f>
        <v>0</v>
      </c>
      <c r="K40" s="110">
        <f t="shared" si="9"/>
        <v>0</v>
      </c>
      <c r="L40" s="112" t="str">
        <f t="shared" si="10"/>
        <v/>
      </c>
      <c r="M40" s="168">
        <v>0</v>
      </c>
      <c r="N40" s="110">
        <f t="shared" si="11"/>
        <v>0</v>
      </c>
      <c r="O40" s="101" t="s">
        <v>26</v>
      </c>
      <c r="P40" s="168">
        <v>0</v>
      </c>
    </row>
    <row r="41" ht="18" customHeight="1" spans="1:16">
      <c r="A41" s="108"/>
      <c r="B41" s="109">
        <v>3</v>
      </c>
      <c r="C41" s="109" t="s">
        <v>70</v>
      </c>
      <c r="D41" s="108" t="s">
        <v>68</v>
      </c>
      <c r="E41" s="110" t="s">
        <v>26</v>
      </c>
      <c r="F41" s="101" t="s">
        <v>26</v>
      </c>
      <c r="G41" s="110">
        <f>ROUND(G28*G13,0)</f>
        <v>0</v>
      </c>
      <c r="H41" s="110">
        <f>ROUND(H28*H13,0)</f>
        <v>0</v>
      </c>
      <c r="I41" s="112" t="str">
        <f t="shared" si="8"/>
        <v/>
      </c>
      <c r="J41" s="110">
        <f>ROUND(J28*J13,0)</f>
        <v>0</v>
      </c>
      <c r="K41" s="110">
        <f t="shared" si="9"/>
        <v>0</v>
      </c>
      <c r="L41" s="112" t="str">
        <f t="shared" si="10"/>
        <v/>
      </c>
      <c r="M41" s="168">
        <v>0</v>
      </c>
      <c r="N41" s="110">
        <f t="shared" si="11"/>
        <v>0</v>
      </c>
      <c r="O41" s="101" t="s">
        <v>26</v>
      </c>
      <c r="P41" s="168">
        <v>0</v>
      </c>
    </row>
    <row r="42" ht="18" customHeight="1" spans="1:16">
      <c r="A42" s="108"/>
      <c r="B42" s="109">
        <v>4</v>
      </c>
      <c r="C42" s="109" t="s">
        <v>71</v>
      </c>
      <c r="D42" s="108" t="s">
        <v>68</v>
      </c>
      <c r="E42" s="110" t="s">
        <v>26</v>
      </c>
      <c r="F42" s="101" t="s">
        <v>26</v>
      </c>
      <c r="G42" s="110">
        <f>ROUND(G30*G15,0)</f>
        <v>0</v>
      </c>
      <c r="H42" s="110">
        <f>ROUND(H30*H15,0)</f>
        <v>0</v>
      </c>
      <c r="I42" s="112" t="str">
        <f t="shared" si="8"/>
        <v/>
      </c>
      <c r="J42" s="110">
        <f>ROUND(J30*J15,0)</f>
        <v>0</v>
      </c>
      <c r="K42" s="110">
        <f t="shared" si="9"/>
        <v>0</v>
      </c>
      <c r="L42" s="112" t="str">
        <f t="shared" si="10"/>
        <v/>
      </c>
      <c r="M42" s="168">
        <v>0</v>
      </c>
      <c r="N42" s="110">
        <f t="shared" si="11"/>
        <v>0</v>
      </c>
      <c r="O42" s="101" t="s">
        <v>26</v>
      </c>
      <c r="P42" s="168">
        <v>0</v>
      </c>
    </row>
    <row r="43" ht="18" customHeight="1" spans="1:16">
      <c r="A43" s="108"/>
      <c r="B43" s="109">
        <v>5</v>
      </c>
      <c r="C43" s="109" t="s">
        <v>72</v>
      </c>
      <c r="D43" s="108" t="s">
        <v>68</v>
      </c>
      <c r="E43" s="110" t="s">
        <v>26</v>
      </c>
      <c r="F43" s="101" t="s">
        <v>26</v>
      </c>
      <c r="G43" s="110">
        <f>ROUND(G17*G32,0)</f>
        <v>0</v>
      </c>
      <c r="H43" s="110">
        <f>ROUND(H17*H32,0)</f>
        <v>0</v>
      </c>
      <c r="I43" s="112" t="str">
        <f t="shared" si="8"/>
        <v/>
      </c>
      <c r="J43" s="110">
        <f>ROUND(J17*J32,0)</f>
        <v>0</v>
      </c>
      <c r="K43" s="110">
        <f t="shared" si="9"/>
        <v>0</v>
      </c>
      <c r="L43" s="112" t="str">
        <f t="shared" si="10"/>
        <v/>
      </c>
      <c r="M43" s="168">
        <v>0</v>
      </c>
      <c r="N43" s="110">
        <f t="shared" si="11"/>
        <v>0</v>
      </c>
      <c r="O43" s="101" t="s">
        <v>26</v>
      </c>
      <c r="P43" s="168">
        <v>0</v>
      </c>
    </row>
    <row r="44" ht="18" customHeight="1" spans="1:16">
      <c r="A44" s="108"/>
      <c r="B44" s="109">
        <v>6</v>
      </c>
      <c r="C44" s="109" t="s">
        <v>73</v>
      </c>
      <c r="D44" s="108" t="s">
        <v>68</v>
      </c>
      <c r="E44" s="110" t="s">
        <v>26</v>
      </c>
      <c r="F44" s="101" t="s">
        <v>26</v>
      </c>
      <c r="G44" s="110">
        <f>ROUND(G34*G19,0)</f>
        <v>0</v>
      </c>
      <c r="H44" s="110">
        <f>ROUND(H34*H19,0)</f>
        <v>0</v>
      </c>
      <c r="I44" s="112" t="str">
        <f t="shared" si="8"/>
        <v/>
      </c>
      <c r="J44" s="110">
        <f>ROUND(J34*J19,0)</f>
        <v>0</v>
      </c>
      <c r="K44" s="110">
        <f t="shared" si="9"/>
        <v>0</v>
      </c>
      <c r="L44" s="112" t="str">
        <f t="shared" si="10"/>
        <v/>
      </c>
      <c r="M44" s="168">
        <v>0</v>
      </c>
      <c r="N44" s="110">
        <f t="shared" si="11"/>
        <v>0</v>
      </c>
      <c r="O44" s="101" t="s">
        <v>26</v>
      </c>
      <c r="P44" s="168">
        <v>0</v>
      </c>
    </row>
    <row r="45" ht="18" customHeight="1" spans="1:16">
      <c r="A45" s="108"/>
      <c r="B45" s="109">
        <v>7</v>
      </c>
      <c r="C45" s="109" t="s">
        <v>74</v>
      </c>
      <c r="D45" s="108" t="s">
        <v>68</v>
      </c>
      <c r="E45" s="110" t="s">
        <v>26</v>
      </c>
      <c r="F45" s="101" t="s">
        <v>26</v>
      </c>
      <c r="G45" s="110">
        <f>ROUND(G36*G21,0)</f>
        <v>0</v>
      </c>
      <c r="H45" s="110">
        <f>ROUND(H36*H21,0)</f>
        <v>0</v>
      </c>
      <c r="I45" s="112" t="str">
        <f t="shared" si="8"/>
        <v/>
      </c>
      <c r="J45" s="110">
        <f>ROUND(J36*J21,0)</f>
        <v>0</v>
      </c>
      <c r="K45" s="110">
        <f t="shared" si="9"/>
        <v>0</v>
      </c>
      <c r="L45" s="112" t="str">
        <f t="shared" si="10"/>
        <v/>
      </c>
      <c r="M45" s="168">
        <v>0</v>
      </c>
      <c r="N45" s="110">
        <f t="shared" si="11"/>
        <v>0</v>
      </c>
      <c r="O45" s="101" t="s">
        <v>26</v>
      </c>
      <c r="P45" s="168">
        <v>0</v>
      </c>
    </row>
    <row r="46" s="143" customFormat="1" ht="18" customHeight="1" spans="1:16">
      <c r="A46" s="97"/>
      <c r="B46" s="100"/>
      <c r="C46" s="100" t="s">
        <v>75</v>
      </c>
      <c r="D46" s="97" t="s">
        <v>68</v>
      </c>
      <c r="E46" s="101" t="s">
        <v>26</v>
      </c>
      <c r="F46" s="101" t="s">
        <v>26</v>
      </c>
      <c r="G46" s="101">
        <f>SUM(G39:G45)</f>
        <v>0</v>
      </c>
      <c r="H46" s="101">
        <f>SUM(H39:H45)</f>
        <v>0</v>
      </c>
      <c r="I46" s="104" t="str">
        <f t="shared" si="8"/>
        <v/>
      </c>
      <c r="J46" s="101">
        <f>SUM(J39:J45)</f>
        <v>0</v>
      </c>
      <c r="K46" s="101">
        <f t="shared" si="9"/>
        <v>796442</v>
      </c>
      <c r="L46" s="104" t="str">
        <f t="shared" si="10"/>
        <v/>
      </c>
      <c r="M46" s="167">
        <v>796442</v>
      </c>
      <c r="N46" s="101">
        <f t="shared" si="11"/>
        <v>2119340</v>
      </c>
      <c r="O46" s="101" t="s">
        <v>26</v>
      </c>
      <c r="P46" s="167">
        <v>2119340</v>
      </c>
    </row>
    <row r="47" s="143" customFormat="1" ht="18" customHeight="1" spans="1:16">
      <c r="A47" s="97"/>
      <c r="B47" s="100"/>
      <c r="C47" s="100" t="s">
        <v>76</v>
      </c>
      <c r="D47" s="97" t="s">
        <v>68</v>
      </c>
      <c r="E47" s="101" t="s">
        <v>26</v>
      </c>
      <c r="F47" s="101" t="s">
        <v>26</v>
      </c>
      <c r="G47" s="164">
        <v>0</v>
      </c>
      <c r="H47" s="164">
        <v>81440</v>
      </c>
      <c r="I47" s="104" t="str">
        <f t="shared" si="8"/>
        <v/>
      </c>
      <c r="J47" s="164">
        <v>0</v>
      </c>
      <c r="K47" s="101">
        <f t="shared" si="9"/>
        <v>184032</v>
      </c>
      <c r="L47" s="104" t="str">
        <f t="shared" si="10"/>
        <v/>
      </c>
      <c r="M47" s="167">
        <v>102592</v>
      </c>
      <c r="N47" s="101">
        <f t="shared" si="11"/>
        <v>1447092</v>
      </c>
      <c r="O47" s="101" t="s">
        <v>26</v>
      </c>
      <c r="P47" s="167">
        <v>1365652</v>
      </c>
    </row>
    <row r="48" s="143" customFormat="1" ht="18" customHeight="1" spans="1:16">
      <c r="A48" s="97" t="s">
        <v>40</v>
      </c>
      <c r="B48" s="100"/>
      <c r="C48" s="100" t="s">
        <v>77</v>
      </c>
      <c r="D48" s="101" t="s">
        <v>26</v>
      </c>
      <c r="E48" s="101" t="s">
        <v>26</v>
      </c>
      <c r="F48" s="101" t="s">
        <v>26</v>
      </c>
      <c r="G48" s="101" t="s">
        <v>26</v>
      </c>
      <c r="H48" s="101" t="s">
        <v>26</v>
      </c>
      <c r="I48" s="104" t="s">
        <v>26</v>
      </c>
      <c r="J48" s="104" t="s">
        <v>26</v>
      </c>
      <c r="K48" s="104" t="s">
        <v>26</v>
      </c>
      <c r="L48" s="104" t="s">
        <v>26</v>
      </c>
      <c r="M48" s="167" t="s">
        <v>26</v>
      </c>
      <c r="N48" s="101" t="s">
        <v>26</v>
      </c>
      <c r="O48" s="101" t="s">
        <v>26</v>
      </c>
      <c r="P48" s="167" t="s">
        <v>26</v>
      </c>
    </row>
    <row r="49" ht="18" customHeight="1" spans="1:16">
      <c r="A49" s="108" t="s">
        <v>29</v>
      </c>
      <c r="B49" s="109">
        <v>1</v>
      </c>
      <c r="C49" s="109" t="s">
        <v>67</v>
      </c>
      <c r="D49" s="108" t="s">
        <v>68</v>
      </c>
      <c r="E49" s="110" t="s">
        <v>26</v>
      </c>
      <c r="F49" s="101" t="s">
        <v>26</v>
      </c>
      <c r="G49" s="110">
        <f>ROUND(G10*G25,0)</f>
        <v>0</v>
      </c>
      <c r="H49" s="110">
        <f>ROUND(H10*H25,0)</f>
        <v>61325</v>
      </c>
      <c r="I49" s="112" t="str">
        <f t="shared" ref="I49:I57" si="12">IF(G49=0,"",H49/G49)</f>
        <v/>
      </c>
      <c r="J49" s="110">
        <f>ROUND(J10*J25,0)</f>
        <v>0</v>
      </c>
      <c r="K49" s="110">
        <f t="shared" ref="K49:K57" si="13">H49+M49</f>
        <v>76344</v>
      </c>
      <c r="L49" s="112" t="str">
        <f t="shared" ref="L49:L57" si="14">IF(J49=0,"",K49/J49)</f>
        <v/>
      </c>
      <c r="M49" s="168">
        <v>15019</v>
      </c>
      <c r="N49" s="110">
        <f t="shared" ref="N49:N57" si="15">H49+P49</f>
        <v>76344</v>
      </c>
      <c r="O49" s="101" t="s">
        <v>26</v>
      </c>
      <c r="P49" s="168">
        <v>15019</v>
      </c>
    </row>
    <row r="50" ht="18" customHeight="1" spans="1:16">
      <c r="A50" s="108"/>
      <c r="B50" s="109">
        <v>2</v>
      </c>
      <c r="C50" s="109" t="s">
        <v>69</v>
      </c>
      <c r="D50" s="108" t="s">
        <v>68</v>
      </c>
      <c r="E50" s="110" t="s">
        <v>26</v>
      </c>
      <c r="F50" s="101" t="s">
        <v>26</v>
      </c>
      <c r="G50" s="110">
        <f>ROUND(G12*G27,0)</f>
        <v>0</v>
      </c>
      <c r="H50" s="110">
        <f>ROUND(H12*H27,0)</f>
        <v>0</v>
      </c>
      <c r="I50" s="112" t="str">
        <f t="shared" si="12"/>
        <v/>
      </c>
      <c r="J50" s="110">
        <f>ROUND(J12*J27,0)</f>
        <v>0</v>
      </c>
      <c r="K50" s="110">
        <f t="shared" si="13"/>
        <v>0</v>
      </c>
      <c r="L50" s="112" t="str">
        <f t="shared" si="14"/>
        <v/>
      </c>
      <c r="M50" s="168">
        <v>0</v>
      </c>
      <c r="N50" s="110">
        <f t="shared" si="15"/>
        <v>0</v>
      </c>
      <c r="O50" s="101" t="s">
        <v>26</v>
      </c>
      <c r="P50" s="168">
        <v>0</v>
      </c>
    </row>
    <row r="51" ht="18" customHeight="1" spans="1:16">
      <c r="A51" s="108"/>
      <c r="B51" s="109">
        <v>3</v>
      </c>
      <c r="C51" s="109" t="s">
        <v>70</v>
      </c>
      <c r="D51" s="108" t="s">
        <v>68</v>
      </c>
      <c r="E51" s="110" t="s">
        <v>26</v>
      </c>
      <c r="F51" s="101" t="s">
        <v>26</v>
      </c>
      <c r="G51" s="110">
        <f>ROUND(G29*G14,0)</f>
        <v>0</v>
      </c>
      <c r="H51" s="110">
        <f>ROUND(H29*H14,0)</f>
        <v>0</v>
      </c>
      <c r="I51" s="112" t="str">
        <f t="shared" si="12"/>
        <v/>
      </c>
      <c r="J51" s="110">
        <f>ROUND(J29*J14,0)</f>
        <v>0</v>
      </c>
      <c r="K51" s="110">
        <f t="shared" si="13"/>
        <v>0</v>
      </c>
      <c r="L51" s="112" t="str">
        <f t="shared" si="14"/>
        <v/>
      </c>
      <c r="M51" s="168">
        <v>0</v>
      </c>
      <c r="N51" s="110">
        <f t="shared" si="15"/>
        <v>0</v>
      </c>
      <c r="O51" s="101" t="s">
        <v>26</v>
      </c>
      <c r="P51" s="168">
        <v>0</v>
      </c>
    </row>
    <row r="52" ht="18" customHeight="1" spans="1:16">
      <c r="A52" s="108"/>
      <c r="B52" s="109">
        <v>4</v>
      </c>
      <c r="C52" s="109" t="s">
        <v>71</v>
      </c>
      <c r="D52" s="108" t="s">
        <v>68</v>
      </c>
      <c r="E52" s="110" t="s">
        <v>26</v>
      </c>
      <c r="F52" s="101" t="s">
        <v>26</v>
      </c>
      <c r="G52" s="110">
        <f>ROUND(G31*G16,0)</f>
        <v>0</v>
      </c>
      <c r="H52" s="110">
        <f>ROUND(H31*H16,0)</f>
        <v>0</v>
      </c>
      <c r="I52" s="112" t="str">
        <f t="shared" si="12"/>
        <v/>
      </c>
      <c r="J52" s="110">
        <f>ROUND(J31*J16,0)</f>
        <v>0</v>
      </c>
      <c r="K52" s="110">
        <f t="shared" si="13"/>
        <v>0</v>
      </c>
      <c r="L52" s="112" t="str">
        <f t="shared" si="14"/>
        <v/>
      </c>
      <c r="M52" s="168">
        <v>0</v>
      </c>
      <c r="N52" s="110">
        <f t="shared" si="15"/>
        <v>0</v>
      </c>
      <c r="O52" s="101" t="s">
        <v>26</v>
      </c>
      <c r="P52" s="168">
        <v>0</v>
      </c>
    </row>
    <row r="53" ht="18" customHeight="1" spans="1:16">
      <c r="A53" s="108"/>
      <c r="B53" s="109">
        <v>5</v>
      </c>
      <c r="C53" s="109" t="s">
        <v>72</v>
      </c>
      <c r="D53" s="108" t="s">
        <v>68</v>
      </c>
      <c r="E53" s="110" t="s">
        <v>26</v>
      </c>
      <c r="F53" s="101" t="s">
        <v>26</v>
      </c>
      <c r="G53" s="110">
        <f>ROUND(G33*G18,0)</f>
        <v>0</v>
      </c>
      <c r="H53" s="110">
        <f>ROUND(H33*H18,0)</f>
        <v>0</v>
      </c>
      <c r="I53" s="112" t="str">
        <f t="shared" si="12"/>
        <v/>
      </c>
      <c r="J53" s="110">
        <f>ROUND(J33*J18,0)</f>
        <v>0</v>
      </c>
      <c r="K53" s="110">
        <f t="shared" si="13"/>
        <v>0</v>
      </c>
      <c r="L53" s="112" t="str">
        <f t="shared" si="14"/>
        <v/>
      </c>
      <c r="M53" s="168">
        <v>0</v>
      </c>
      <c r="N53" s="110">
        <f t="shared" si="15"/>
        <v>0</v>
      </c>
      <c r="O53" s="101" t="s">
        <v>26</v>
      </c>
      <c r="P53" s="168">
        <v>0</v>
      </c>
    </row>
    <row r="54" ht="18" customHeight="1" spans="1:16">
      <c r="A54" s="108"/>
      <c r="B54" s="109">
        <v>6</v>
      </c>
      <c r="C54" s="109" t="s">
        <v>73</v>
      </c>
      <c r="D54" s="108" t="s">
        <v>68</v>
      </c>
      <c r="E54" s="110" t="s">
        <v>26</v>
      </c>
      <c r="F54" s="101" t="s">
        <v>26</v>
      </c>
      <c r="G54" s="110">
        <f>ROUND(G35*G20,0)</f>
        <v>0</v>
      </c>
      <c r="H54" s="110">
        <f>ROUND(H35*H20,0)</f>
        <v>0</v>
      </c>
      <c r="I54" s="112" t="str">
        <f t="shared" si="12"/>
        <v/>
      </c>
      <c r="J54" s="110">
        <f>ROUND(J35*J20,0)</f>
        <v>0</v>
      </c>
      <c r="K54" s="110">
        <f t="shared" si="13"/>
        <v>0</v>
      </c>
      <c r="L54" s="112" t="str">
        <f t="shared" si="14"/>
        <v/>
      </c>
      <c r="M54" s="168">
        <v>0</v>
      </c>
      <c r="N54" s="110">
        <f t="shared" si="15"/>
        <v>0</v>
      </c>
      <c r="O54" s="101" t="s">
        <v>26</v>
      </c>
      <c r="P54" s="168">
        <v>0</v>
      </c>
    </row>
    <row r="55" ht="18" customHeight="1" spans="1:16">
      <c r="A55" s="108"/>
      <c r="B55" s="109">
        <v>7</v>
      </c>
      <c r="C55" s="109" t="s">
        <v>74</v>
      </c>
      <c r="D55" s="108" t="s">
        <v>68</v>
      </c>
      <c r="E55" s="110" t="s">
        <v>26</v>
      </c>
      <c r="F55" s="101" t="s">
        <v>26</v>
      </c>
      <c r="G55" s="110">
        <f>ROUND(G37*G22,0)</f>
        <v>0</v>
      </c>
      <c r="H55" s="110">
        <f>ROUND(H37*H22,0)</f>
        <v>0</v>
      </c>
      <c r="I55" s="112" t="str">
        <f t="shared" si="12"/>
        <v/>
      </c>
      <c r="J55" s="110">
        <f>ROUND(J37*J22,0)</f>
        <v>0</v>
      </c>
      <c r="K55" s="110">
        <f t="shared" si="13"/>
        <v>0</v>
      </c>
      <c r="L55" s="112" t="str">
        <f t="shared" si="14"/>
        <v/>
      </c>
      <c r="M55" s="168">
        <v>0</v>
      </c>
      <c r="N55" s="110">
        <f t="shared" si="15"/>
        <v>0</v>
      </c>
      <c r="O55" s="101" t="s">
        <v>26</v>
      </c>
      <c r="P55" s="168">
        <v>0</v>
      </c>
    </row>
    <row r="56" s="143" customFormat="1" ht="18" customHeight="1" spans="1:16">
      <c r="A56" s="97"/>
      <c r="B56" s="100"/>
      <c r="C56" s="100" t="s">
        <v>78</v>
      </c>
      <c r="D56" s="97" t="s">
        <v>68</v>
      </c>
      <c r="E56" s="101" t="s">
        <v>26</v>
      </c>
      <c r="F56" s="101" t="s">
        <v>26</v>
      </c>
      <c r="G56" s="101">
        <f>SUM(G49:G55)</f>
        <v>0</v>
      </c>
      <c r="H56" s="101">
        <f>SUM(H49:H55)</f>
        <v>61325</v>
      </c>
      <c r="I56" s="104" t="str">
        <f t="shared" si="12"/>
        <v/>
      </c>
      <c r="J56" s="101">
        <f>SUM(J49:J55)</f>
        <v>0</v>
      </c>
      <c r="K56" s="101">
        <f t="shared" si="13"/>
        <v>76344</v>
      </c>
      <c r="L56" s="104" t="str">
        <f t="shared" si="14"/>
        <v/>
      </c>
      <c r="M56" s="167">
        <v>15019</v>
      </c>
      <c r="N56" s="101">
        <f t="shared" si="15"/>
        <v>76344</v>
      </c>
      <c r="O56" s="101" t="s">
        <v>26</v>
      </c>
      <c r="P56" s="167">
        <v>15019</v>
      </c>
    </row>
    <row r="57" s="143" customFormat="1" ht="18" customHeight="1" spans="1:16">
      <c r="A57" s="97" t="s">
        <v>79</v>
      </c>
      <c r="B57" s="100"/>
      <c r="C57" s="100" t="s">
        <v>80</v>
      </c>
      <c r="D57" s="97" t="s">
        <v>68</v>
      </c>
      <c r="E57" s="101" t="s">
        <v>26</v>
      </c>
      <c r="F57" s="101" t="s">
        <v>26</v>
      </c>
      <c r="G57" s="101">
        <f>G47+G56</f>
        <v>0</v>
      </c>
      <c r="H57" s="101">
        <f>H47+H56</f>
        <v>142765</v>
      </c>
      <c r="I57" s="104" t="str">
        <f t="shared" si="12"/>
        <v/>
      </c>
      <c r="J57" s="101">
        <f>J47+J56</f>
        <v>0</v>
      </c>
      <c r="K57" s="101">
        <f t="shared" si="13"/>
        <v>260376</v>
      </c>
      <c r="L57" s="104" t="str">
        <f t="shared" si="14"/>
        <v/>
      </c>
      <c r="M57" s="167">
        <v>117611</v>
      </c>
      <c r="N57" s="101">
        <f t="shared" si="15"/>
        <v>1523436</v>
      </c>
      <c r="O57" s="101" t="s">
        <v>26</v>
      </c>
      <c r="P57" s="167">
        <v>1380671</v>
      </c>
    </row>
    <row r="58" ht="18" customHeight="1"/>
    <row r="60" s="146" customFormat="1" customHeight="1" spans="1:17">
      <c r="A60" s="121" t="s">
        <v>44</v>
      </c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71"/>
      <c r="Q60" s="171"/>
    </row>
    <row r="61" s="146" customFormat="1" customHeight="1" spans="1:17">
      <c r="A61" s="121" t="s">
        <v>45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71"/>
      <c r="Q61" s="171"/>
    </row>
    <row r="62" s="146" customFormat="1" ht="18" customHeight="1" spans="1:17">
      <c r="A62" s="121" t="s">
        <v>46</v>
      </c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71"/>
      <c r="Q62" s="171"/>
    </row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</sheetData>
  <sheetProtection algorithmName="SHA-512" hashValue="DPSFhkqX7bfWs189QhHJEEiKWOy1VHw1PXy19ovrOFiTzPRsF7H363S5JXp8aWRaQj9VIsmmL9llBVSWdSrlSw==" saltValue="U6Jqr5xerKfj/nlomudmSg==" spinCount="100000" sheet="1" objects="1" scenarios="1"/>
  <protectedRanges>
    <protectedRange sqref="J47" name="区域7" securityDescriptor=""/>
    <protectedRange sqref="J24:J37" name="区域6" securityDescriptor=""/>
    <protectedRange sqref="J9:J22" name="区域5" securityDescriptor=""/>
    <protectedRange sqref="G9:H22" name="区域1" securityDescriptor=""/>
    <protectedRange sqref="G24:H37" name="区域2" securityDescriptor=""/>
    <protectedRange sqref="G47:H47" name="区域3" securityDescriptor=""/>
    <protectedRange sqref="M8:M57 P8:P57" name="区域4" securityDescriptor=""/>
  </protectedRanges>
  <mergeCells count="74">
    <mergeCell ref="A1:P1"/>
    <mergeCell ref="A2:P2"/>
    <mergeCell ref="A3:H3"/>
    <mergeCell ref="I3:P3"/>
    <mergeCell ref="A4:M4"/>
    <mergeCell ref="N4:P4"/>
    <mergeCell ref="B5:O5"/>
    <mergeCell ref="G6:I6"/>
    <mergeCell ref="J6:L6"/>
    <mergeCell ref="N6:O6"/>
    <mergeCell ref="A60:O60"/>
    <mergeCell ref="A61:O61"/>
    <mergeCell ref="A62:O62"/>
    <mergeCell ref="A9:A10"/>
    <mergeCell ref="A11:A12"/>
    <mergeCell ref="A13:A14"/>
    <mergeCell ref="A15:A16"/>
    <mergeCell ref="A17:A18"/>
    <mergeCell ref="A19:A20"/>
    <mergeCell ref="A21:A22"/>
    <mergeCell ref="A24:A25"/>
    <mergeCell ref="A26:A27"/>
    <mergeCell ref="A28:A29"/>
    <mergeCell ref="A30:A31"/>
    <mergeCell ref="A32:A33"/>
    <mergeCell ref="A34:A35"/>
    <mergeCell ref="A36:A37"/>
    <mergeCell ref="B9:B10"/>
    <mergeCell ref="B11:B12"/>
    <mergeCell ref="B13:B14"/>
    <mergeCell ref="B15:B16"/>
    <mergeCell ref="B17:B18"/>
    <mergeCell ref="B19:B20"/>
    <mergeCell ref="B21:B22"/>
    <mergeCell ref="B24:B25"/>
    <mergeCell ref="B26:B27"/>
    <mergeCell ref="B28:B29"/>
    <mergeCell ref="B30:B31"/>
    <mergeCell ref="B32:B33"/>
    <mergeCell ref="B34:B35"/>
    <mergeCell ref="B36:B37"/>
    <mergeCell ref="C6:C7"/>
    <mergeCell ref="C9:C10"/>
    <mergeCell ref="C11:C12"/>
    <mergeCell ref="C13:C14"/>
    <mergeCell ref="C15:C16"/>
    <mergeCell ref="C17:C18"/>
    <mergeCell ref="C19:C20"/>
    <mergeCell ref="C21:C22"/>
    <mergeCell ref="C24:C25"/>
    <mergeCell ref="C26:C27"/>
    <mergeCell ref="C28:C29"/>
    <mergeCell ref="C30:C31"/>
    <mergeCell ref="C32:C33"/>
    <mergeCell ref="C34:C35"/>
    <mergeCell ref="C36:C37"/>
    <mergeCell ref="D6:D7"/>
    <mergeCell ref="D9:D10"/>
    <mergeCell ref="D11:D12"/>
    <mergeCell ref="D13:D14"/>
    <mergeCell ref="D15:D16"/>
    <mergeCell ref="D17:D18"/>
    <mergeCell ref="D19:D20"/>
    <mergeCell ref="D21:D22"/>
    <mergeCell ref="E6:E7"/>
    <mergeCell ref="F6:F7"/>
    <mergeCell ref="F9:F10"/>
    <mergeCell ref="F11:F12"/>
    <mergeCell ref="F13:F14"/>
    <mergeCell ref="F15:F16"/>
    <mergeCell ref="F17:F18"/>
    <mergeCell ref="F19:F20"/>
    <mergeCell ref="F21:F22"/>
    <mergeCell ref="A6:B7"/>
  </mergeCells>
  <conditionalFormatting sqref="A60:A62 P60:XFD62">
    <cfRule type="cellIs" dxfId="0" priority="1" stopIfTrue="1" operator="equal">
      <formula>0</formula>
    </cfRule>
  </conditionalFormatting>
  <pageMargins left="0.279166666666667" right="0.2" top="0.590277777777778" bottom="0.4" header="0.313888888888889" footer="0.15625"/>
  <pageSetup paperSize="9" orientation="landscape"/>
  <headerFooter>
    <oddFooter>&amp;L&amp;10编制：                                                  复核：                                           部门领导：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7"/>
  <sheetViews>
    <sheetView workbookViewId="0">
      <pane xSplit="4" ySplit="7" topLeftCell="E8" activePane="bottomRight" state="frozen"/>
      <selection/>
      <selection pane="topRight"/>
      <selection pane="bottomLeft"/>
      <selection pane="bottomRight" activeCell="C17" sqref="C17"/>
    </sheetView>
  </sheetViews>
  <sheetFormatPr defaultColWidth="9" defaultRowHeight="20.15" customHeight="1"/>
  <cols>
    <col min="1" max="1" width="6.725" style="87" customWidth="1"/>
    <col min="2" max="2" width="3.725" style="88" customWidth="1"/>
    <col min="3" max="3" width="22.6333333333333" style="88" customWidth="1"/>
    <col min="4" max="4" width="6.45" style="87" customWidth="1"/>
    <col min="5" max="5" width="9.26666666666667" style="89" customWidth="1"/>
    <col min="6" max="6" width="9.09166666666667" style="89" customWidth="1"/>
    <col min="7" max="7" width="10.2666666666667" style="89" customWidth="1"/>
    <col min="8" max="8" width="12.2666666666667" style="90" customWidth="1"/>
    <col min="9" max="9" width="9.725" style="89" customWidth="1"/>
    <col min="10" max="10" width="9.36666666666667" style="89" customWidth="1"/>
    <col min="11" max="11" width="8" style="90" customWidth="1"/>
    <col min="12" max="12" width="9.90833333333333" style="91" customWidth="1"/>
    <col min="13" max="13" width="10.45" style="89" customWidth="1"/>
    <col min="14" max="14" width="8.09166666666667" style="90" customWidth="1"/>
    <col min="15" max="15" width="9" style="92" customWidth="1"/>
    <col min="16" max="16" width="9" style="87"/>
    <col min="17" max="17" width="10.0916666666667" style="87"/>
    <col min="18" max="16384" width="9" style="87"/>
  </cols>
  <sheetData>
    <row r="1" ht="29.25" customHeight="1" spans="1:1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="83" customFormat="1" customHeight="1" spans="1:1">
      <c r="A2" s="83" t="str">
        <f>进度完成情况!A2</f>
        <v>2018年2季度</v>
      </c>
    </row>
    <row r="3" s="83" customFormat="1" customHeight="1" spans="1:15">
      <c r="A3" s="94" t="str">
        <f>进度完成情况!A3</f>
        <v>填报单位：中交第一公路工程局有限公司中西非公司</v>
      </c>
      <c r="B3" s="94"/>
      <c r="C3" s="94"/>
      <c r="D3" s="94"/>
      <c r="E3" s="94"/>
      <c r="F3" s="94"/>
      <c r="G3" s="94"/>
      <c r="H3" s="95" t="str">
        <f>进度完成情况!H3</f>
        <v>项目名称：刚果（金）FIKIN现代城项目</v>
      </c>
      <c r="I3" s="95"/>
      <c r="J3" s="95"/>
      <c r="K3" s="95"/>
      <c r="L3" s="95"/>
      <c r="M3" s="95"/>
      <c r="N3" s="95"/>
      <c r="O3" s="95"/>
    </row>
    <row r="4" customHeight="1" spans="1:15">
      <c r="A4" s="94" t="str">
        <f>进度完成情况!A4</f>
        <v>本期开发期数：1期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5" t="s">
        <v>5</v>
      </c>
      <c r="N4" s="95"/>
      <c r="O4" s="95"/>
    </row>
    <row r="5" s="84" customFormat="1" ht="18" customHeight="1" spans="1:15">
      <c r="A5" s="84" t="s">
        <v>81</v>
      </c>
      <c r="B5" s="96" t="s">
        <v>82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122"/>
    </row>
    <row r="6" ht="18" customHeight="1" spans="1:15">
      <c r="A6" s="97" t="s">
        <v>8</v>
      </c>
      <c r="B6" s="97"/>
      <c r="C6" s="97" t="s">
        <v>9</v>
      </c>
      <c r="D6" s="97" t="s">
        <v>10</v>
      </c>
      <c r="E6" s="97" t="s">
        <v>11</v>
      </c>
      <c r="F6" s="97" t="s">
        <v>12</v>
      </c>
      <c r="G6" s="97"/>
      <c r="H6" s="97"/>
      <c r="I6" s="97" t="s">
        <v>13</v>
      </c>
      <c r="J6" s="97"/>
      <c r="K6" s="97"/>
      <c r="L6" s="123" t="s">
        <v>14</v>
      </c>
      <c r="M6" s="124" t="s">
        <v>15</v>
      </c>
      <c r="N6" s="124"/>
      <c r="O6" s="125" t="s">
        <v>16</v>
      </c>
    </row>
    <row r="7" s="85" customFormat="1" ht="26.25" customHeight="1" spans="1:15">
      <c r="A7" s="97"/>
      <c r="B7" s="97"/>
      <c r="C7" s="97"/>
      <c r="D7" s="97"/>
      <c r="E7" s="98" t="s">
        <v>17</v>
      </c>
      <c r="F7" s="98" t="s">
        <v>50</v>
      </c>
      <c r="G7" s="98" t="s">
        <v>51</v>
      </c>
      <c r="H7" s="99" t="s">
        <v>20</v>
      </c>
      <c r="I7" s="98" t="s">
        <v>50</v>
      </c>
      <c r="J7" s="98" t="s">
        <v>51</v>
      </c>
      <c r="K7" s="99" t="s">
        <v>20</v>
      </c>
      <c r="L7" s="126" t="s">
        <v>51</v>
      </c>
      <c r="M7" s="127" t="s">
        <v>51</v>
      </c>
      <c r="N7" s="128" t="s">
        <v>22</v>
      </c>
      <c r="O7" s="129" t="s">
        <v>51</v>
      </c>
    </row>
    <row r="8" s="84" customFormat="1" ht="18" customHeight="1" spans="1:15">
      <c r="A8" s="97" t="s">
        <v>23</v>
      </c>
      <c r="B8" s="100"/>
      <c r="C8" s="100" t="s">
        <v>83</v>
      </c>
      <c r="D8" s="97" t="s">
        <v>42</v>
      </c>
      <c r="E8" s="101">
        <v>41659</v>
      </c>
      <c r="F8" s="102">
        <v>10</v>
      </c>
      <c r="G8" s="103">
        <f>G9+G10</f>
        <v>8.029472</v>
      </c>
      <c r="H8" s="104">
        <f>IF(F8=0,"",G8/F8)</f>
        <v>0.8029472</v>
      </c>
      <c r="I8" s="103">
        <v>200</v>
      </c>
      <c r="J8" s="130">
        <f t="shared" ref="J8:J29" si="0">G8+L8</f>
        <v>8.029472</v>
      </c>
      <c r="K8" s="104">
        <f>IF(I8=0,"",J8/I8)</f>
        <v>0.04014736</v>
      </c>
      <c r="L8" s="131"/>
      <c r="M8" s="130">
        <f t="shared" ref="M8:M29" si="1">G8+O8</f>
        <v>6223.318944</v>
      </c>
      <c r="N8" s="132">
        <f>IF(E8=0,"",M8/E8)</f>
        <v>0.149387141890108</v>
      </c>
      <c r="O8" s="133">
        <v>6215.289472</v>
      </c>
    </row>
    <row r="9" s="84" customFormat="1" ht="18" customHeight="1" spans="1:15">
      <c r="A9" s="97">
        <v>1</v>
      </c>
      <c r="B9" s="100"/>
      <c r="C9" s="100" t="s">
        <v>43</v>
      </c>
      <c r="D9" s="97" t="s">
        <v>42</v>
      </c>
      <c r="E9" s="101">
        <v>1951.6</v>
      </c>
      <c r="F9" s="105">
        <v>0</v>
      </c>
      <c r="G9" s="106"/>
      <c r="H9" s="104" t="str">
        <f t="shared" ref="H9:H29" si="2">IF(F9=0,"",G9/F9)</f>
        <v/>
      </c>
      <c r="I9" s="106"/>
      <c r="J9" s="103">
        <f t="shared" si="0"/>
        <v>0</v>
      </c>
      <c r="K9" s="104" t="str">
        <f t="shared" ref="K9:K29" si="3">IF(I9=0,"",J9/I9)</f>
        <v/>
      </c>
      <c r="L9" s="131"/>
      <c r="M9" s="130">
        <f t="shared" si="1"/>
        <v>2496.064875</v>
      </c>
      <c r="N9" s="132">
        <f>IF(E9=0,"",M9/E9)</f>
        <v>1.27898384658742</v>
      </c>
      <c r="O9" s="134">
        <v>2496.064875</v>
      </c>
    </row>
    <row r="10" s="84" customFormat="1" ht="18" customHeight="1" spans="1:15">
      <c r="A10" s="97">
        <v>2</v>
      </c>
      <c r="B10" s="100"/>
      <c r="C10" s="100" t="s">
        <v>84</v>
      </c>
      <c r="D10" s="97" t="s">
        <v>42</v>
      </c>
      <c r="E10" s="101" t="s">
        <v>26</v>
      </c>
      <c r="F10" s="102">
        <v>10</v>
      </c>
      <c r="G10" s="103">
        <f>G15</f>
        <v>8.029472</v>
      </c>
      <c r="H10" s="107">
        <f t="shared" si="2"/>
        <v>0.8029472</v>
      </c>
      <c r="I10" s="103">
        <f>SUM(I11:I18)</f>
        <v>0</v>
      </c>
      <c r="J10" s="103">
        <f t="shared" si="0"/>
        <v>8.029472</v>
      </c>
      <c r="K10" s="104" t="str">
        <f t="shared" si="3"/>
        <v/>
      </c>
      <c r="L10" s="135"/>
      <c r="M10" s="103">
        <f t="shared" si="1"/>
        <v>3667.048944</v>
      </c>
      <c r="N10" s="104" t="s">
        <v>26</v>
      </c>
      <c r="O10" s="134">
        <v>3659.019472</v>
      </c>
    </row>
    <row r="11" ht="18" customHeight="1" spans="1:15">
      <c r="A11" s="108" t="s">
        <v>29</v>
      </c>
      <c r="B11" s="109">
        <v>2.1</v>
      </c>
      <c r="C11" s="109" t="s">
        <v>85</v>
      </c>
      <c r="D11" s="108" t="s">
        <v>42</v>
      </c>
      <c r="E11" s="110" t="s">
        <v>26</v>
      </c>
      <c r="F11" s="111">
        <v>0</v>
      </c>
      <c r="G11" s="111"/>
      <c r="H11" s="112" t="str">
        <f t="shared" si="2"/>
        <v/>
      </c>
      <c r="I11" s="111"/>
      <c r="J11" s="136">
        <f t="shared" si="0"/>
        <v>0</v>
      </c>
      <c r="K11" s="112" t="str">
        <f t="shared" si="3"/>
        <v/>
      </c>
      <c r="L11" s="137"/>
      <c r="M11" s="136">
        <f t="shared" si="1"/>
        <v>2807.594425</v>
      </c>
      <c r="N11" s="104" t="s">
        <v>26</v>
      </c>
      <c r="O11" s="138">
        <v>2807.594425</v>
      </c>
    </row>
    <row r="12" ht="18" customHeight="1" spans="1:15">
      <c r="A12" s="108"/>
      <c r="B12" s="109">
        <v>2.2</v>
      </c>
      <c r="C12" s="109" t="s">
        <v>86</v>
      </c>
      <c r="D12" s="108" t="s">
        <v>42</v>
      </c>
      <c r="E12" s="110" t="s">
        <v>26</v>
      </c>
      <c r="F12" s="111">
        <v>0</v>
      </c>
      <c r="G12" s="111"/>
      <c r="H12" s="112" t="str">
        <f t="shared" si="2"/>
        <v/>
      </c>
      <c r="I12" s="111"/>
      <c r="J12" s="136">
        <f t="shared" si="0"/>
        <v>0</v>
      </c>
      <c r="K12" s="112" t="str">
        <f t="shared" si="3"/>
        <v/>
      </c>
      <c r="L12" s="137"/>
      <c r="M12" s="136">
        <f t="shared" si="1"/>
        <v>31.980585</v>
      </c>
      <c r="N12" s="104" t="s">
        <v>26</v>
      </c>
      <c r="O12" s="138">
        <v>31.980585</v>
      </c>
    </row>
    <row r="13" ht="18" customHeight="1" spans="1:15">
      <c r="A13" s="108"/>
      <c r="B13" s="109">
        <v>2.3</v>
      </c>
      <c r="C13" s="109" t="s">
        <v>87</v>
      </c>
      <c r="D13" s="108" t="s">
        <v>42</v>
      </c>
      <c r="E13" s="110" t="s">
        <v>26</v>
      </c>
      <c r="F13" s="111">
        <v>0</v>
      </c>
      <c r="G13" s="111"/>
      <c r="H13" s="112" t="str">
        <f t="shared" si="2"/>
        <v/>
      </c>
      <c r="I13" s="111"/>
      <c r="J13" s="136">
        <f t="shared" si="0"/>
        <v>0</v>
      </c>
      <c r="K13" s="112" t="str">
        <f t="shared" si="3"/>
        <v/>
      </c>
      <c r="L13" s="137"/>
      <c r="M13" s="136">
        <f t="shared" si="1"/>
        <v>1.64</v>
      </c>
      <c r="N13" s="104" t="s">
        <v>26</v>
      </c>
      <c r="O13" s="138">
        <v>1.64</v>
      </c>
    </row>
    <row r="14" ht="18" customHeight="1" spans="1:15">
      <c r="A14" s="108"/>
      <c r="B14" s="109">
        <v>2.4</v>
      </c>
      <c r="C14" s="109" t="s">
        <v>88</v>
      </c>
      <c r="D14" s="108" t="s">
        <v>42</v>
      </c>
      <c r="E14" s="110" t="s">
        <v>26</v>
      </c>
      <c r="F14" s="111"/>
      <c r="G14" s="111"/>
      <c r="H14" s="112" t="str">
        <f t="shared" si="2"/>
        <v/>
      </c>
      <c r="I14" s="111"/>
      <c r="J14" s="136">
        <f t="shared" si="0"/>
        <v>0</v>
      </c>
      <c r="K14" s="112" t="str">
        <f t="shared" si="3"/>
        <v/>
      </c>
      <c r="L14" s="137"/>
      <c r="M14" s="136">
        <f t="shared" si="1"/>
        <v>333.11</v>
      </c>
      <c r="N14" s="104" t="s">
        <v>26</v>
      </c>
      <c r="O14" s="138">
        <v>333.11</v>
      </c>
    </row>
    <row r="15" ht="18" customHeight="1" spans="1:15">
      <c r="A15" s="108"/>
      <c r="B15" s="109">
        <v>2.5</v>
      </c>
      <c r="C15" s="109" t="s">
        <v>89</v>
      </c>
      <c r="D15" s="108" t="s">
        <v>42</v>
      </c>
      <c r="E15" s="110" t="s">
        <v>26</v>
      </c>
      <c r="F15" s="111">
        <v>10</v>
      </c>
      <c r="G15" s="111">
        <v>8.029472</v>
      </c>
      <c r="H15" s="112">
        <f t="shared" si="2"/>
        <v>0.8029472</v>
      </c>
      <c r="I15" s="111"/>
      <c r="J15" s="130">
        <f t="shared" si="0"/>
        <v>8.029472</v>
      </c>
      <c r="K15" s="112" t="str">
        <f t="shared" si="3"/>
        <v/>
      </c>
      <c r="L15" s="137"/>
      <c r="M15" s="136">
        <f t="shared" si="1"/>
        <v>492.718944</v>
      </c>
      <c r="N15" s="104" t="s">
        <v>26</v>
      </c>
      <c r="O15" s="138">
        <v>484.689472</v>
      </c>
    </row>
    <row r="16" ht="18" customHeight="1" spans="1:15">
      <c r="A16" s="108"/>
      <c r="B16" s="109">
        <v>2.6</v>
      </c>
      <c r="C16" s="109" t="s">
        <v>90</v>
      </c>
      <c r="D16" s="108" t="s">
        <v>42</v>
      </c>
      <c r="E16" s="110" t="s">
        <v>26</v>
      </c>
      <c r="F16" s="111">
        <v>0</v>
      </c>
      <c r="G16" s="111"/>
      <c r="H16" s="112" t="str">
        <f t="shared" si="2"/>
        <v/>
      </c>
      <c r="I16" s="111"/>
      <c r="J16" s="136">
        <f t="shared" si="0"/>
        <v>0</v>
      </c>
      <c r="K16" s="112" t="str">
        <f t="shared" si="3"/>
        <v/>
      </c>
      <c r="L16" s="137"/>
      <c r="M16" s="136">
        <f t="shared" si="1"/>
        <v>0</v>
      </c>
      <c r="N16" s="104" t="s">
        <v>26</v>
      </c>
      <c r="O16" s="138">
        <v>0</v>
      </c>
    </row>
    <row r="17" ht="18" customHeight="1" spans="1:15">
      <c r="A17" s="108"/>
      <c r="B17" s="109">
        <v>2.7</v>
      </c>
      <c r="C17" s="109" t="s">
        <v>91</v>
      </c>
      <c r="D17" s="108" t="s">
        <v>42</v>
      </c>
      <c r="E17" s="110" t="s">
        <v>26</v>
      </c>
      <c r="F17" s="111">
        <v>0</v>
      </c>
      <c r="G17" s="111"/>
      <c r="H17" s="112" t="str">
        <f t="shared" si="2"/>
        <v/>
      </c>
      <c r="I17" s="111"/>
      <c r="J17" s="136">
        <f t="shared" si="0"/>
        <v>0</v>
      </c>
      <c r="K17" s="112" t="str">
        <f t="shared" si="3"/>
        <v/>
      </c>
      <c r="L17" s="137"/>
      <c r="M17" s="136">
        <f t="shared" si="1"/>
        <v>0</v>
      </c>
      <c r="N17" s="104" t="s">
        <v>26</v>
      </c>
      <c r="O17" s="138">
        <v>0</v>
      </c>
    </row>
    <row r="18" ht="18" customHeight="1" spans="1:15">
      <c r="A18" s="108"/>
      <c r="B18" s="109">
        <v>2.8</v>
      </c>
      <c r="C18" s="109" t="s">
        <v>92</v>
      </c>
      <c r="D18" s="108" t="s">
        <v>42</v>
      </c>
      <c r="E18" s="110" t="s">
        <v>26</v>
      </c>
      <c r="F18" s="111"/>
      <c r="G18" s="111"/>
      <c r="H18" s="112" t="str">
        <f t="shared" si="2"/>
        <v/>
      </c>
      <c r="I18" s="111"/>
      <c r="J18" s="136">
        <f t="shared" si="0"/>
        <v>0</v>
      </c>
      <c r="K18" s="112" t="str">
        <f t="shared" si="3"/>
        <v/>
      </c>
      <c r="L18" s="137"/>
      <c r="M18" s="136">
        <f t="shared" si="1"/>
        <v>0</v>
      </c>
      <c r="N18" s="104" t="s">
        <v>26</v>
      </c>
      <c r="O18" s="138">
        <v>0</v>
      </c>
    </row>
    <row r="19" s="84" customFormat="1" ht="18" customHeight="1" spans="1:15">
      <c r="A19" s="97">
        <v>3</v>
      </c>
      <c r="B19" s="100"/>
      <c r="C19" s="100" t="s">
        <v>93</v>
      </c>
      <c r="D19" s="97" t="s">
        <v>42</v>
      </c>
      <c r="E19" s="101" t="s">
        <v>26</v>
      </c>
      <c r="F19" s="113">
        <f>ROUND(SUM(F20:F22),2)</f>
        <v>0</v>
      </c>
      <c r="G19" s="113"/>
      <c r="H19" s="107" t="str">
        <f t="shared" si="2"/>
        <v/>
      </c>
      <c r="I19" s="103">
        <f>SUM(I20:I22)</f>
        <v>0</v>
      </c>
      <c r="J19" s="103">
        <f t="shared" si="0"/>
        <v>0</v>
      </c>
      <c r="K19" s="104" t="str">
        <f t="shared" si="3"/>
        <v/>
      </c>
      <c r="L19" s="131"/>
      <c r="M19" s="103">
        <f t="shared" si="1"/>
        <v>60.21</v>
      </c>
      <c r="N19" s="104" t="s">
        <v>26</v>
      </c>
      <c r="O19" s="133">
        <v>60.21</v>
      </c>
    </row>
    <row r="20" ht="18" customHeight="1" spans="1:15">
      <c r="A20" s="108" t="s">
        <v>29</v>
      </c>
      <c r="B20" s="109">
        <v>3.1</v>
      </c>
      <c r="C20" s="109" t="s">
        <v>94</v>
      </c>
      <c r="D20" s="108" t="s">
        <v>42</v>
      </c>
      <c r="E20" s="110" t="s">
        <v>26</v>
      </c>
      <c r="F20" s="114">
        <v>0</v>
      </c>
      <c r="G20" s="114"/>
      <c r="H20" s="112" t="str">
        <f t="shared" si="2"/>
        <v/>
      </c>
      <c r="I20" s="114"/>
      <c r="J20" s="139">
        <f t="shared" si="0"/>
        <v>0</v>
      </c>
      <c r="K20" s="112" t="str">
        <f t="shared" si="3"/>
        <v/>
      </c>
      <c r="L20" s="137"/>
      <c r="M20" s="136">
        <f t="shared" si="1"/>
        <v>30.05</v>
      </c>
      <c r="N20" s="104" t="s">
        <v>26</v>
      </c>
      <c r="O20" s="140">
        <v>30.05</v>
      </c>
    </row>
    <row r="21" ht="18" customHeight="1" spans="1:15">
      <c r="A21" s="108"/>
      <c r="B21" s="109">
        <v>3.2</v>
      </c>
      <c r="C21" s="109" t="s">
        <v>95</v>
      </c>
      <c r="D21" s="108" t="s">
        <v>42</v>
      </c>
      <c r="E21" s="110" t="s">
        <v>26</v>
      </c>
      <c r="F21" s="111">
        <v>0</v>
      </c>
      <c r="G21" s="111"/>
      <c r="H21" s="112" t="str">
        <f t="shared" si="2"/>
        <v/>
      </c>
      <c r="I21" s="111"/>
      <c r="J21" s="136">
        <f t="shared" si="0"/>
        <v>0</v>
      </c>
      <c r="K21" s="112" t="str">
        <f t="shared" si="3"/>
        <v/>
      </c>
      <c r="L21" s="141"/>
      <c r="M21" s="136">
        <f t="shared" si="1"/>
        <v>30.16</v>
      </c>
      <c r="N21" s="104" t="s">
        <v>26</v>
      </c>
      <c r="O21" s="133">
        <v>30.16</v>
      </c>
    </row>
    <row r="22" ht="18" customHeight="1" spans="1:15">
      <c r="A22" s="108"/>
      <c r="B22" s="109">
        <v>3.3</v>
      </c>
      <c r="C22" s="109" t="s">
        <v>96</v>
      </c>
      <c r="D22" s="108" t="s">
        <v>42</v>
      </c>
      <c r="E22" s="110" t="s">
        <v>26</v>
      </c>
      <c r="F22" s="114">
        <v>0</v>
      </c>
      <c r="G22" s="114"/>
      <c r="H22" s="112" t="str">
        <f t="shared" si="2"/>
        <v/>
      </c>
      <c r="I22" s="114"/>
      <c r="J22" s="139">
        <f t="shared" si="0"/>
        <v>0</v>
      </c>
      <c r="K22" s="112" t="str">
        <f t="shared" si="3"/>
        <v/>
      </c>
      <c r="L22" s="137"/>
      <c r="M22" s="139">
        <f t="shared" si="1"/>
        <v>0</v>
      </c>
      <c r="N22" s="104" t="s">
        <v>26</v>
      </c>
      <c r="O22" s="140">
        <v>0</v>
      </c>
    </row>
    <row r="23" s="84" customFormat="1" ht="18" customHeight="1" spans="1:15">
      <c r="A23" s="97" t="s">
        <v>27</v>
      </c>
      <c r="B23" s="100"/>
      <c r="C23" s="100" t="s">
        <v>97</v>
      </c>
      <c r="D23" s="97" t="s">
        <v>42</v>
      </c>
      <c r="E23" s="101" t="s">
        <v>26</v>
      </c>
      <c r="F23" s="101"/>
      <c r="G23" s="115">
        <f>G24+G27+G28+G29</f>
        <v>19.790572</v>
      </c>
      <c r="H23" s="104" t="str">
        <f t="shared" si="2"/>
        <v/>
      </c>
      <c r="I23" s="103">
        <f>SUM(I24+I27+I28+I29)</f>
        <v>0</v>
      </c>
      <c r="J23" s="103">
        <f t="shared" si="0"/>
        <v>19.790572</v>
      </c>
      <c r="K23" s="104" t="str">
        <f t="shared" si="3"/>
        <v/>
      </c>
      <c r="L23" s="135"/>
      <c r="M23" s="103">
        <f t="shared" si="1"/>
        <v>6373.151144</v>
      </c>
      <c r="N23" s="104" t="s">
        <v>26</v>
      </c>
      <c r="O23" s="133">
        <v>6353.360572</v>
      </c>
    </row>
    <row r="24" ht="18" customHeight="1" spans="1:15">
      <c r="A24" s="110">
        <v>1</v>
      </c>
      <c r="B24" s="109"/>
      <c r="C24" s="109" t="s">
        <v>98</v>
      </c>
      <c r="D24" s="108" t="s">
        <v>42</v>
      </c>
      <c r="E24" s="116">
        <v>9687</v>
      </c>
      <c r="F24" s="117"/>
      <c r="G24" s="118">
        <f>G26+G25</f>
        <v>8.029472</v>
      </c>
      <c r="H24" s="112" t="str">
        <f t="shared" si="2"/>
        <v/>
      </c>
      <c r="I24" s="136">
        <f>I25+I26</f>
        <v>0</v>
      </c>
      <c r="J24" s="136">
        <f>J25</f>
        <v>0</v>
      </c>
      <c r="K24" s="112" t="str">
        <f t="shared" si="3"/>
        <v/>
      </c>
      <c r="L24" s="137"/>
      <c r="M24" s="136">
        <f t="shared" si="1"/>
        <v>6223.328944</v>
      </c>
      <c r="N24" s="112">
        <f>IF(E24=0,"",M24/E24)</f>
        <v>0.642441307319088</v>
      </c>
      <c r="O24" s="140">
        <v>6215.299472</v>
      </c>
    </row>
    <row r="25" ht="18" customHeight="1" spans="1:15">
      <c r="A25" s="108"/>
      <c r="B25" s="109">
        <v>1.1</v>
      </c>
      <c r="C25" s="109" t="s">
        <v>99</v>
      </c>
      <c r="D25" s="108" t="s">
        <v>42</v>
      </c>
      <c r="E25" s="116">
        <f>E24*0.8</f>
        <v>7749.6</v>
      </c>
      <c r="F25" s="119"/>
      <c r="G25" s="111">
        <v>8.029472</v>
      </c>
      <c r="H25" s="112" t="str">
        <f t="shared" si="2"/>
        <v/>
      </c>
      <c r="I25" s="111"/>
      <c r="J25" s="136"/>
      <c r="K25" s="112" t="str">
        <f t="shared" si="3"/>
        <v/>
      </c>
      <c r="L25" s="137"/>
      <c r="M25" s="136">
        <f t="shared" si="1"/>
        <v>6223.328944</v>
      </c>
      <c r="N25" s="112">
        <f>IF(E25=0,"",M25/E25)</f>
        <v>0.803051634148859</v>
      </c>
      <c r="O25" s="140">
        <v>6215.299472</v>
      </c>
    </row>
    <row r="26" ht="18" customHeight="1" spans="1:15">
      <c r="A26" s="108"/>
      <c r="B26" s="109">
        <v>1.2</v>
      </c>
      <c r="C26" s="109" t="s">
        <v>100</v>
      </c>
      <c r="D26" s="108" t="s">
        <v>42</v>
      </c>
      <c r="E26" s="116">
        <f>E24*0.2</f>
        <v>1937.4</v>
      </c>
      <c r="F26" s="114"/>
      <c r="G26" s="114"/>
      <c r="H26" s="112" t="str">
        <f t="shared" si="2"/>
        <v/>
      </c>
      <c r="I26" s="114"/>
      <c r="J26" s="136">
        <f t="shared" si="0"/>
        <v>0</v>
      </c>
      <c r="K26" s="112" t="str">
        <f t="shared" si="3"/>
        <v/>
      </c>
      <c r="L26" s="137"/>
      <c r="M26" s="139">
        <f t="shared" si="1"/>
        <v>0</v>
      </c>
      <c r="N26" s="112">
        <f>IF(E26=0,"",M26/E26)</f>
        <v>0</v>
      </c>
      <c r="O26" s="138">
        <v>0</v>
      </c>
    </row>
    <row r="27" ht="18" customHeight="1" spans="1:15">
      <c r="A27" s="110">
        <v>2</v>
      </c>
      <c r="B27" s="109"/>
      <c r="C27" s="109" t="s">
        <v>101</v>
      </c>
      <c r="D27" s="108" t="s">
        <v>42</v>
      </c>
      <c r="E27" s="110" t="s">
        <v>26</v>
      </c>
      <c r="F27" s="114"/>
      <c r="G27" s="114"/>
      <c r="H27" s="112" t="str">
        <f t="shared" si="2"/>
        <v/>
      </c>
      <c r="I27" s="114"/>
      <c r="J27" s="136">
        <f t="shared" si="0"/>
        <v>0</v>
      </c>
      <c r="K27" s="112" t="str">
        <f t="shared" si="3"/>
        <v/>
      </c>
      <c r="L27" s="137"/>
      <c r="M27" s="139">
        <f t="shared" si="1"/>
        <v>0</v>
      </c>
      <c r="N27" s="112" t="s">
        <v>26</v>
      </c>
      <c r="O27" s="138">
        <v>0</v>
      </c>
    </row>
    <row r="28" ht="18" customHeight="1" spans="1:15">
      <c r="A28" s="110">
        <v>3</v>
      </c>
      <c r="B28" s="109"/>
      <c r="C28" s="120" t="s">
        <v>102</v>
      </c>
      <c r="D28" s="108" t="s">
        <v>42</v>
      </c>
      <c r="E28" s="110" t="s">
        <v>26</v>
      </c>
      <c r="F28" s="114"/>
      <c r="G28" s="114">
        <v>11.7611</v>
      </c>
      <c r="H28" s="112" t="str">
        <f t="shared" si="2"/>
        <v/>
      </c>
      <c r="I28" s="114"/>
      <c r="J28" s="136"/>
      <c r="K28" s="112" t="str">
        <f t="shared" si="3"/>
        <v/>
      </c>
      <c r="L28" s="137"/>
      <c r="M28" s="139">
        <f t="shared" si="1"/>
        <v>149.8282</v>
      </c>
      <c r="N28" s="112" t="s">
        <v>26</v>
      </c>
      <c r="O28" s="138">
        <v>138.0671</v>
      </c>
    </row>
    <row r="29" ht="18" customHeight="1" spans="1:15">
      <c r="A29" s="110">
        <v>4</v>
      </c>
      <c r="B29" s="109"/>
      <c r="C29" s="109" t="s">
        <v>103</v>
      </c>
      <c r="D29" s="108" t="s">
        <v>42</v>
      </c>
      <c r="E29" s="110" t="s">
        <v>26</v>
      </c>
      <c r="F29" s="114"/>
      <c r="G29" s="114"/>
      <c r="H29" s="112" t="str">
        <f t="shared" si="2"/>
        <v/>
      </c>
      <c r="I29" s="114"/>
      <c r="J29" s="139">
        <f t="shared" si="0"/>
        <v>0</v>
      </c>
      <c r="K29" s="112" t="str">
        <f t="shared" si="3"/>
        <v/>
      </c>
      <c r="L29" s="137"/>
      <c r="M29" s="139">
        <f t="shared" si="1"/>
        <v>0</v>
      </c>
      <c r="N29" s="112" t="s">
        <v>26</v>
      </c>
      <c r="O29" s="138">
        <v>0</v>
      </c>
    </row>
    <row r="31" s="86" customFormat="1" customHeight="1" spans="1:16">
      <c r="A31" s="121" t="s">
        <v>44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</row>
    <row r="32" s="86" customFormat="1" customHeight="1" spans="1:16">
      <c r="A32" s="121" t="s">
        <v>45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</row>
    <row r="33" s="86" customFormat="1" ht="18" customHeight="1" spans="1:16">
      <c r="A33" s="121" t="s">
        <v>46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</row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</sheetData>
  <sheetProtection password="C633" sheet="1" objects="1"/>
  <protectedRanges>
    <protectedRange sqref="I25:I29" name="区域10" securityDescriptor=""/>
    <protectedRange sqref="I20:I22" name="区域9" securityDescriptor=""/>
    <protectedRange sqref="I11:I18" name="区域8" securityDescriptor=""/>
    <protectedRange sqref="I9" name="区域7" securityDescriptor=""/>
    <protectedRange sqref="F9:G9" name="区域1" securityDescriptor=""/>
    <protectedRange sqref="F11:G18" name="区域2" securityDescriptor=""/>
    <protectedRange sqref="F20:G22" name="区域3" securityDescriptor=""/>
    <protectedRange sqref="F25:G29" name="区域4" securityDescriptor=""/>
    <protectedRange sqref="L29" name="区域5" securityDescriptor=""/>
    <protectedRange sqref="O8:O29" name="区域6" securityDescriptor=""/>
  </protectedRanges>
  <mergeCells count="16">
    <mergeCell ref="A1:O1"/>
    <mergeCell ref="A2:O2"/>
    <mergeCell ref="A3:G3"/>
    <mergeCell ref="H3:O3"/>
    <mergeCell ref="A4:L4"/>
    <mergeCell ref="M4:O4"/>
    <mergeCell ref="B5:N5"/>
    <mergeCell ref="F6:H6"/>
    <mergeCell ref="I6:K6"/>
    <mergeCell ref="M6:N6"/>
    <mergeCell ref="A31:P31"/>
    <mergeCell ref="A32:P32"/>
    <mergeCell ref="A33:P33"/>
    <mergeCell ref="C6:C7"/>
    <mergeCell ref="D6:D7"/>
    <mergeCell ref="A6:B7"/>
  </mergeCells>
  <conditionalFormatting sqref="A1:A2 A3:H3 A4:M4 P1:XFD4 $A5:$XFD1048576">
    <cfRule type="cellIs" dxfId="0" priority="1" stopIfTrue="1" operator="equal">
      <formula>0</formula>
    </cfRule>
  </conditionalFormatting>
  <pageMargins left="0.229166666666667" right="0.209027777777778" top="0.238888888888889" bottom="0.318055555555556" header="0.16875" footer="0.16875"/>
  <pageSetup paperSize="9" orientation="landscape"/>
  <headerFooter>
    <oddFooter>&amp;L&amp;10编制：                                                  复核：                                           部门领导：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7"/>
  <sheetViews>
    <sheetView workbookViewId="0">
      <pane xSplit="4" ySplit="7" topLeftCell="E14" activePane="bottomRight" state="frozen"/>
      <selection/>
      <selection pane="topRight"/>
      <selection pane="bottomLeft"/>
      <selection pane="bottomRight" activeCell="R25" sqref="R25"/>
    </sheetView>
  </sheetViews>
  <sheetFormatPr defaultColWidth="9" defaultRowHeight="20.15" customHeight="1"/>
  <cols>
    <col min="1" max="1" width="6.725" style="27" customWidth="1"/>
    <col min="2" max="2" width="3.725" style="28" customWidth="1"/>
    <col min="3" max="3" width="22.6333333333333" style="28" customWidth="1"/>
    <col min="4" max="4" width="6.45" style="27" customWidth="1"/>
    <col min="5" max="5" width="9.26666666666667" style="29" customWidth="1"/>
    <col min="6" max="6" width="9.09166666666667" style="29" customWidth="1"/>
    <col min="7" max="7" width="10.2666666666667" style="29" customWidth="1"/>
    <col min="8" max="8" width="12.2666666666667" style="30" customWidth="1"/>
    <col min="9" max="9" width="9.725" style="29" customWidth="1"/>
    <col min="10" max="10" width="9.36666666666667" style="29" customWidth="1"/>
    <col min="11" max="11" width="8" style="30" customWidth="1"/>
    <col min="12" max="12" width="9.90833333333333" style="31" customWidth="1"/>
    <col min="13" max="13" width="10.45" style="29" customWidth="1"/>
    <col min="14" max="14" width="8.09166666666667" style="30" customWidth="1"/>
    <col min="15" max="15" width="9" style="32" customWidth="1"/>
    <col min="16" max="16384" width="9" style="27"/>
  </cols>
  <sheetData>
    <row r="1" ht="29.25" customHeight="1" spans="1: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="23" customFormat="1" customHeight="1" spans="1:1">
      <c r="A2" s="23" t="s">
        <v>104</v>
      </c>
    </row>
    <row r="3" s="23" customFormat="1" customHeight="1" spans="1:15">
      <c r="A3" s="34" t="str">
        <f>[1]进度完成情况!A3</f>
        <v>填报单位：中交第一公路工程局有限公司中西非公司</v>
      </c>
      <c r="B3" s="34"/>
      <c r="C3" s="34"/>
      <c r="D3" s="34"/>
      <c r="E3" s="34"/>
      <c r="F3" s="34"/>
      <c r="G3" s="34"/>
      <c r="H3" s="35" t="str">
        <f>[1]进度完成情况!H3</f>
        <v>项目名称：刚果（金）FIKIN现代城项目</v>
      </c>
      <c r="I3" s="35"/>
      <c r="J3" s="35"/>
      <c r="K3" s="35"/>
      <c r="L3" s="35"/>
      <c r="M3" s="35"/>
      <c r="N3" s="35"/>
      <c r="O3" s="35"/>
    </row>
    <row r="4" customHeight="1" spans="1:15">
      <c r="A4" s="34" t="str">
        <f>[1]进度完成情况!A4</f>
        <v>本期开发期数：1期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5" t="s">
        <v>5</v>
      </c>
      <c r="N4" s="35"/>
      <c r="O4" s="35"/>
    </row>
    <row r="5" s="24" customFormat="1" ht="18" customHeight="1" spans="1:15">
      <c r="A5" s="24" t="s">
        <v>81</v>
      </c>
      <c r="B5" s="36" t="s">
        <v>82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62"/>
    </row>
    <row r="6" ht="18" customHeight="1" spans="1:15">
      <c r="A6" s="37" t="s">
        <v>8</v>
      </c>
      <c r="B6" s="37"/>
      <c r="C6" s="37" t="s">
        <v>9</v>
      </c>
      <c r="D6" s="37" t="s">
        <v>10</v>
      </c>
      <c r="E6" s="37" t="s">
        <v>11</v>
      </c>
      <c r="F6" s="37" t="s">
        <v>12</v>
      </c>
      <c r="G6" s="37"/>
      <c r="H6" s="37"/>
      <c r="I6" s="37" t="s">
        <v>13</v>
      </c>
      <c r="J6" s="37"/>
      <c r="K6" s="37"/>
      <c r="L6" s="63" t="s">
        <v>14</v>
      </c>
      <c r="M6" s="64" t="s">
        <v>15</v>
      </c>
      <c r="N6" s="64"/>
      <c r="O6" s="65" t="s">
        <v>16</v>
      </c>
    </row>
    <row r="7" s="25" customFormat="1" ht="26.25" customHeight="1" spans="1:15">
      <c r="A7" s="37"/>
      <c r="B7" s="37"/>
      <c r="C7" s="37"/>
      <c r="D7" s="37"/>
      <c r="E7" s="38" t="s">
        <v>17</v>
      </c>
      <c r="F7" s="38" t="s">
        <v>50</v>
      </c>
      <c r="G7" s="38" t="s">
        <v>51</v>
      </c>
      <c r="H7" s="39" t="s">
        <v>20</v>
      </c>
      <c r="I7" s="38" t="s">
        <v>50</v>
      </c>
      <c r="J7" s="38" t="s">
        <v>51</v>
      </c>
      <c r="K7" s="39" t="s">
        <v>20</v>
      </c>
      <c r="L7" s="66" t="s">
        <v>51</v>
      </c>
      <c r="M7" s="67" t="s">
        <v>51</v>
      </c>
      <c r="N7" s="68" t="s">
        <v>22</v>
      </c>
      <c r="O7" s="69" t="s">
        <v>51</v>
      </c>
    </row>
    <row r="8" s="24" customFormat="1" ht="18" customHeight="1" spans="1:15">
      <c r="A8" s="37" t="s">
        <v>23</v>
      </c>
      <c r="B8" s="40"/>
      <c r="C8" s="40" t="s">
        <v>83</v>
      </c>
      <c r="D8" s="37" t="s">
        <v>42</v>
      </c>
      <c r="E8" s="41">
        <v>41659</v>
      </c>
      <c r="F8" s="42">
        <v>10</v>
      </c>
      <c r="G8" s="43">
        <f>G9+G10</f>
        <v>17.846704</v>
      </c>
      <c r="H8" s="44">
        <f>IF(F8=0,"",G8/F8)</f>
        <v>1.7846704</v>
      </c>
      <c r="I8" s="43">
        <v>200</v>
      </c>
      <c r="J8" s="70">
        <f t="shared" ref="J8:J29" si="0">G8+L8</f>
        <v>25.876176</v>
      </c>
      <c r="K8" s="44">
        <f>IF(I8=0,"",J8/I8)</f>
        <v>0.12938088</v>
      </c>
      <c r="L8" s="71">
        <v>8.029472</v>
      </c>
      <c r="M8" s="70">
        <f t="shared" ref="M8:M29" si="1">G8+O8</f>
        <v>6233.136176</v>
      </c>
      <c r="N8" s="72">
        <f>IF(E8=0,"",M8/E8)</f>
        <v>0.149622798818983</v>
      </c>
      <c r="O8" s="73">
        <v>6215.289472</v>
      </c>
    </row>
    <row r="9" s="24" customFormat="1" ht="18" customHeight="1" spans="1:15">
      <c r="A9" s="37">
        <v>1</v>
      </c>
      <c r="B9" s="40"/>
      <c r="C9" s="40" t="s">
        <v>43</v>
      </c>
      <c r="D9" s="37" t="s">
        <v>42</v>
      </c>
      <c r="E9" s="41">
        <v>1951.6</v>
      </c>
      <c r="F9" s="45">
        <v>0</v>
      </c>
      <c r="G9" s="46"/>
      <c r="H9" s="44" t="str">
        <f t="shared" ref="H9:H29" si="2">IF(F9=0,"",G9/F9)</f>
        <v/>
      </c>
      <c r="I9" s="46"/>
      <c r="J9" s="43">
        <f t="shared" si="0"/>
        <v>0</v>
      </c>
      <c r="K9" s="44" t="str">
        <f t="shared" ref="K9:K29" si="3">IF(I9=0,"",J9/I9)</f>
        <v/>
      </c>
      <c r="L9" s="71">
        <v>0</v>
      </c>
      <c r="M9" s="70">
        <f t="shared" si="1"/>
        <v>2496.064875</v>
      </c>
      <c r="N9" s="72">
        <f>IF(E9=0,"",M9/E9)</f>
        <v>1.27898384658742</v>
      </c>
      <c r="O9" s="74">
        <v>2496.064875</v>
      </c>
    </row>
    <row r="10" s="24" customFormat="1" ht="18" customHeight="1" spans="1:15">
      <c r="A10" s="37">
        <v>2</v>
      </c>
      <c r="B10" s="40"/>
      <c r="C10" s="40" t="s">
        <v>84</v>
      </c>
      <c r="D10" s="37" t="s">
        <v>42</v>
      </c>
      <c r="E10" s="41" t="s">
        <v>26</v>
      </c>
      <c r="F10" s="42">
        <v>10</v>
      </c>
      <c r="G10" s="43">
        <f>G15</f>
        <v>17.846704</v>
      </c>
      <c r="H10" s="47">
        <f t="shared" si="2"/>
        <v>1.7846704</v>
      </c>
      <c r="I10" s="43">
        <f>SUM(I11:I18)</f>
        <v>0</v>
      </c>
      <c r="J10" s="43">
        <f t="shared" si="0"/>
        <v>25.876176</v>
      </c>
      <c r="K10" s="44" t="str">
        <f t="shared" si="3"/>
        <v/>
      </c>
      <c r="L10" s="75">
        <v>8.029472</v>
      </c>
      <c r="M10" s="43">
        <f t="shared" si="1"/>
        <v>3676.866176</v>
      </c>
      <c r="N10" s="44" t="s">
        <v>26</v>
      </c>
      <c r="O10" s="74">
        <v>3659.019472</v>
      </c>
    </row>
    <row r="11" ht="18" customHeight="1" spans="1:15">
      <c r="A11" s="48" t="s">
        <v>29</v>
      </c>
      <c r="B11" s="49">
        <v>2.1</v>
      </c>
      <c r="C11" s="49" t="s">
        <v>85</v>
      </c>
      <c r="D11" s="48" t="s">
        <v>42</v>
      </c>
      <c r="E11" s="50" t="s">
        <v>26</v>
      </c>
      <c r="F11" s="51">
        <v>0</v>
      </c>
      <c r="G11" s="51"/>
      <c r="H11" s="52" t="str">
        <f t="shared" si="2"/>
        <v/>
      </c>
      <c r="I11" s="51"/>
      <c r="J11" s="76">
        <f t="shared" si="0"/>
        <v>0</v>
      </c>
      <c r="K11" s="52" t="str">
        <f t="shared" si="3"/>
        <v/>
      </c>
      <c r="L11" s="77">
        <v>0</v>
      </c>
      <c r="M11" s="76">
        <f t="shared" si="1"/>
        <v>2807.594425</v>
      </c>
      <c r="N11" s="44" t="s">
        <v>26</v>
      </c>
      <c r="O11" s="78">
        <v>2807.594425</v>
      </c>
    </row>
    <row r="12" ht="18" customHeight="1" spans="1:15">
      <c r="A12" s="48"/>
      <c r="B12" s="49">
        <v>2.2</v>
      </c>
      <c r="C12" s="49" t="s">
        <v>86</v>
      </c>
      <c r="D12" s="48" t="s">
        <v>42</v>
      </c>
      <c r="E12" s="50" t="s">
        <v>26</v>
      </c>
      <c r="F12" s="51">
        <v>0</v>
      </c>
      <c r="G12" s="51"/>
      <c r="H12" s="52" t="str">
        <f t="shared" si="2"/>
        <v/>
      </c>
      <c r="I12" s="51"/>
      <c r="J12" s="76">
        <f t="shared" si="0"/>
        <v>0</v>
      </c>
      <c r="K12" s="52" t="str">
        <f t="shared" si="3"/>
        <v/>
      </c>
      <c r="L12" s="77">
        <v>0</v>
      </c>
      <c r="M12" s="76">
        <f t="shared" si="1"/>
        <v>31.980585</v>
      </c>
      <c r="N12" s="44" t="s">
        <v>26</v>
      </c>
      <c r="O12" s="78">
        <v>31.980585</v>
      </c>
    </row>
    <row r="13" ht="18" customHeight="1" spans="1:15">
      <c r="A13" s="48"/>
      <c r="B13" s="49">
        <v>2.3</v>
      </c>
      <c r="C13" s="49" t="s">
        <v>87</v>
      </c>
      <c r="D13" s="48" t="s">
        <v>42</v>
      </c>
      <c r="E13" s="50" t="s">
        <v>26</v>
      </c>
      <c r="F13" s="51">
        <v>0</v>
      </c>
      <c r="G13" s="51"/>
      <c r="H13" s="52" t="str">
        <f t="shared" si="2"/>
        <v/>
      </c>
      <c r="I13" s="51"/>
      <c r="J13" s="76">
        <f t="shared" si="0"/>
        <v>0</v>
      </c>
      <c r="K13" s="52" t="str">
        <f t="shared" si="3"/>
        <v/>
      </c>
      <c r="L13" s="77">
        <v>0</v>
      </c>
      <c r="M13" s="76">
        <f t="shared" si="1"/>
        <v>1.64</v>
      </c>
      <c r="N13" s="44" t="s">
        <v>26</v>
      </c>
      <c r="O13" s="78">
        <v>1.64</v>
      </c>
    </row>
    <row r="14" ht="18" customHeight="1" spans="1:15">
      <c r="A14" s="48"/>
      <c r="B14" s="49">
        <v>2.4</v>
      </c>
      <c r="C14" s="49" t="s">
        <v>88</v>
      </c>
      <c r="D14" s="48" t="s">
        <v>42</v>
      </c>
      <c r="E14" s="50" t="s">
        <v>26</v>
      </c>
      <c r="F14" s="51"/>
      <c r="G14" s="51"/>
      <c r="H14" s="52" t="str">
        <f t="shared" si="2"/>
        <v/>
      </c>
      <c r="I14" s="51"/>
      <c r="J14" s="76">
        <f t="shared" si="0"/>
        <v>0</v>
      </c>
      <c r="K14" s="52" t="str">
        <f t="shared" si="3"/>
        <v/>
      </c>
      <c r="L14" s="77">
        <v>0</v>
      </c>
      <c r="M14" s="76">
        <f t="shared" si="1"/>
        <v>333.11</v>
      </c>
      <c r="N14" s="44" t="s">
        <v>26</v>
      </c>
      <c r="O14" s="78">
        <v>333.11</v>
      </c>
    </row>
    <row r="15" ht="18" customHeight="1" spans="1:15">
      <c r="A15" s="48"/>
      <c r="B15" s="49">
        <v>2.5</v>
      </c>
      <c r="C15" s="49" t="s">
        <v>89</v>
      </c>
      <c r="D15" s="48" t="s">
        <v>42</v>
      </c>
      <c r="E15" s="50" t="s">
        <v>26</v>
      </c>
      <c r="F15" s="51">
        <v>10</v>
      </c>
      <c r="G15" s="51">
        <v>17.846704</v>
      </c>
      <c r="H15" s="52">
        <f t="shared" si="2"/>
        <v>1.7846704</v>
      </c>
      <c r="I15" s="51"/>
      <c r="J15" s="70">
        <f t="shared" si="0"/>
        <v>25.876176</v>
      </c>
      <c r="K15" s="52" t="str">
        <f t="shared" si="3"/>
        <v/>
      </c>
      <c r="L15" s="77">
        <v>8.029472</v>
      </c>
      <c r="M15" s="76">
        <f t="shared" si="1"/>
        <v>502.536176</v>
      </c>
      <c r="N15" s="44" t="s">
        <v>26</v>
      </c>
      <c r="O15" s="78">
        <v>484.689472</v>
      </c>
    </row>
    <row r="16" ht="18" customHeight="1" spans="1:15">
      <c r="A16" s="48"/>
      <c r="B16" s="49">
        <v>2.6</v>
      </c>
      <c r="C16" s="49" t="s">
        <v>90</v>
      </c>
      <c r="D16" s="48" t="s">
        <v>42</v>
      </c>
      <c r="E16" s="50" t="s">
        <v>26</v>
      </c>
      <c r="F16" s="51">
        <v>0</v>
      </c>
      <c r="G16" s="51"/>
      <c r="H16" s="52" t="str">
        <f t="shared" si="2"/>
        <v/>
      </c>
      <c r="I16" s="51"/>
      <c r="J16" s="76">
        <f t="shared" si="0"/>
        <v>0</v>
      </c>
      <c r="K16" s="52" t="str">
        <f t="shared" si="3"/>
        <v/>
      </c>
      <c r="L16" s="77">
        <v>0</v>
      </c>
      <c r="M16" s="76">
        <f t="shared" si="1"/>
        <v>0</v>
      </c>
      <c r="N16" s="44" t="s">
        <v>26</v>
      </c>
      <c r="O16" s="78">
        <v>0</v>
      </c>
    </row>
    <row r="17" ht="18" customHeight="1" spans="1:15">
      <c r="A17" s="48"/>
      <c r="B17" s="49">
        <v>2.7</v>
      </c>
      <c r="C17" s="49" t="s">
        <v>91</v>
      </c>
      <c r="D17" s="48" t="s">
        <v>42</v>
      </c>
      <c r="E17" s="50" t="s">
        <v>26</v>
      </c>
      <c r="F17" s="51">
        <v>0</v>
      </c>
      <c r="G17" s="51"/>
      <c r="H17" s="52" t="str">
        <f t="shared" si="2"/>
        <v/>
      </c>
      <c r="I17" s="51"/>
      <c r="J17" s="76">
        <f t="shared" si="0"/>
        <v>0</v>
      </c>
      <c r="K17" s="52" t="str">
        <f t="shared" si="3"/>
        <v/>
      </c>
      <c r="L17" s="77">
        <v>0</v>
      </c>
      <c r="M17" s="76">
        <f t="shared" si="1"/>
        <v>0</v>
      </c>
      <c r="N17" s="44" t="s">
        <v>26</v>
      </c>
      <c r="O17" s="78">
        <v>0</v>
      </c>
    </row>
    <row r="18" ht="18" customHeight="1" spans="1:15">
      <c r="A18" s="48"/>
      <c r="B18" s="49">
        <v>2.8</v>
      </c>
      <c r="C18" s="49" t="s">
        <v>92</v>
      </c>
      <c r="D18" s="48" t="s">
        <v>42</v>
      </c>
      <c r="E18" s="50" t="s">
        <v>26</v>
      </c>
      <c r="F18" s="51"/>
      <c r="G18" s="51"/>
      <c r="H18" s="52" t="str">
        <f t="shared" si="2"/>
        <v/>
      </c>
      <c r="I18" s="51"/>
      <c r="J18" s="76">
        <f t="shared" si="0"/>
        <v>0</v>
      </c>
      <c r="K18" s="52" t="str">
        <f t="shared" si="3"/>
        <v/>
      </c>
      <c r="L18" s="77">
        <v>0</v>
      </c>
      <c r="M18" s="76">
        <f t="shared" si="1"/>
        <v>0</v>
      </c>
      <c r="N18" s="44" t="s">
        <v>26</v>
      </c>
      <c r="O18" s="78">
        <v>0</v>
      </c>
    </row>
    <row r="19" s="24" customFormat="1" ht="18" customHeight="1" spans="1:15">
      <c r="A19" s="37">
        <v>3</v>
      </c>
      <c r="B19" s="40"/>
      <c r="C19" s="40" t="s">
        <v>93</v>
      </c>
      <c r="D19" s="37" t="s">
        <v>42</v>
      </c>
      <c r="E19" s="41" t="s">
        <v>26</v>
      </c>
      <c r="F19" s="53">
        <f>ROUND(SUM(F20:F22),2)</f>
        <v>0</v>
      </c>
      <c r="G19" s="53"/>
      <c r="H19" s="47" t="str">
        <f t="shared" si="2"/>
        <v/>
      </c>
      <c r="I19" s="43">
        <f>SUM(I20:I22)</f>
        <v>0</v>
      </c>
      <c r="J19" s="43">
        <f t="shared" si="0"/>
        <v>0</v>
      </c>
      <c r="K19" s="44" t="str">
        <f t="shared" si="3"/>
        <v/>
      </c>
      <c r="L19" s="71">
        <v>0</v>
      </c>
      <c r="M19" s="43">
        <f t="shared" si="1"/>
        <v>60.21</v>
      </c>
      <c r="N19" s="44" t="s">
        <v>26</v>
      </c>
      <c r="O19" s="73">
        <v>60.21</v>
      </c>
    </row>
    <row r="20" ht="18" customHeight="1" spans="1:15">
      <c r="A20" s="48" t="s">
        <v>29</v>
      </c>
      <c r="B20" s="49">
        <v>3.1</v>
      </c>
      <c r="C20" s="49" t="s">
        <v>94</v>
      </c>
      <c r="D20" s="48" t="s">
        <v>42</v>
      </c>
      <c r="E20" s="50" t="s">
        <v>26</v>
      </c>
      <c r="F20" s="54">
        <v>0</v>
      </c>
      <c r="G20" s="54"/>
      <c r="H20" s="52" t="str">
        <f t="shared" si="2"/>
        <v/>
      </c>
      <c r="I20" s="54"/>
      <c r="J20" s="79">
        <f t="shared" si="0"/>
        <v>0</v>
      </c>
      <c r="K20" s="52" t="str">
        <f t="shared" si="3"/>
        <v/>
      </c>
      <c r="L20" s="77">
        <v>0</v>
      </c>
      <c r="M20" s="76">
        <f t="shared" si="1"/>
        <v>30.05</v>
      </c>
      <c r="N20" s="44" t="s">
        <v>26</v>
      </c>
      <c r="O20" s="80">
        <v>30.05</v>
      </c>
    </row>
    <row r="21" ht="18" customHeight="1" spans="1:15">
      <c r="A21" s="48"/>
      <c r="B21" s="49">
        <v>3.2</v>
      </c>
      <c r="C21" s="49" t="s">
        <v>95</v>
      </c>
      <c r="D21" s="48" t="s">
        <v>42</v>
      </c>
      <c r="E21" s="50" t="s">
        <v>26</v>
      </c>
      <c r="F21" s="51">
        <v>0</v>
      </c>
      <c r="G21" s="51"/>
      <c r="H21" s="52" t="str">
        <f t="shared" si="2"/>
        <v/>
      </c>
      <c r="I21" s="51"/>
      <c r="J21" s="76">
        <f t="shared" si="0"/>
        <v>0</v>
      </c>
      <c r="K21" s="52" t="str">
        <f t="shared" si="3"/>
        <v/>
      </c>
      <c r="L21" s="81">
        <v>0</v>
      </c>
      <c r="M21" s="76">
        <f t="shared" si="1"/>
        <v>30.16</v>
      </c>
      <c r="N21" s="44" t="s">
        <v>26</v>
      </c>
      <c r="O21" s="73">
        <v>30.16</v>
      </c>
    </row>
    <row r="22" ht="18" customHeight="1" spans="1:15">
      <c r="A22" s="48"/>
      <c r="B22" s="49">
        <v>3.3</v>
      </c>
      <c r="C22" s="49" t="s">
        <v>96</v>
      </c>
      <c r="D22" s="48" t="s">
        <v>42</v>
      </c>
      <c r="E22" s="50" t="s">
        <v>26</v>
      </c>
      <c r="F22" s="54">
        <v>0</v>
      </c>
      <c r="G22" s="54"/>
      <c r="H22" s="52" t="str">
        <f t="shared" si="2"/>
        <v/>
      </c>
      <c r="I22" s="54"/>
      <c r="J22" s="79">
        <f t="shared" si="0"/>
        <v>0</v>
      </c>
      <c r="K22" s="52" t="str">
        <f t="shared" si="3"/>
        <v/>
      </c>
      <c r="L22" s="77">
        <v>0</v>
      </c>
      <c r="M22" s="79">
        <f t="shared" si="1"/>
        <v>0</v>
      </c>
      <c r="N22" s="44" t="s">
        <v>26</v>
      </c>
      <c r="O22" s="80">
        <v>0</v>
      </c>
    </row>
    <row r="23" s="24" customFormat="1" ht="18" customHeight="1" spans="1:15">
      <c r="A23" s="37" t="s">
        <v>27</v>
      </c>
      <c r="B23" s="40"/>
      <c r="C23" s="40" t="s">
        <v>97</v>
      </c>
      <c r="D23" s="37" t="s">
        <v>42</v>
      </c>
      <c r="E23" s="41" t="s">
        <v>26</v>
      </c>
      <c r="F23" s="41"/>
      <c r="G23" s="55">
        <f>G24+G27+G28+G29</f>
        <v>32.116704</v>
      </c>
      <c r="H23" s="44" t="str">
        <f t="shared" si="2"/>
        <v/>
      </c>
      <c r="I23" s="43">
        <f>SUM(I24+I27+I28+I29)</f>
        <v>0</v>
      </c>
      <c r="J23" s="43">
        <f t="shared" si="0"/>
        <v>51.906704</v>
      </c>
      <c r="K23" s="44" t="str">
        <f t="shared" si="3"/>
        <v/>
      </c>
      <c r="L23" s="75">
        <v>19.79</v>
      </c>
      <c r="M23" s="43">
        <f t="shared" si="1"/>
        <v>6385.477276</v>
      </c>
      <c r="N23" s="44" t="s">
        <v>26</v>
      </c>
      <c r="O23" s="73">
        <v>6353.360572</v>
      </c>
    </row>
    <row r="24" ht="18" customHeight="1" spans="1:15">
      <c r="A24" s="50">
        <v>1</v>
      </c>
      <c r="B24" s="49"/>
      <c r="C24" s="49" t="s">
        <v>98</v>
      </c>
      <c r="D24" s="48" t="s">
        <v>42</v>
      </c>
      <c r="E24" s="56">
        <v>9687</v>
      </c>
      <c r="F24" s="57"/>
      <c r="G24" s="58">
        <f>G26+G25</f>
        <v>17.846704</v>
      </c>
      <c r="H24" s="52" t="str">
        <f t="shared" si="2"/>
        <v/>
      </c>
      <c r="I24" s="76">
        <f>I25+I26</f>
        <v>0</v>
      </c>
      <c r="J24" s="76">
        <f>J25</f>
        <v>0</v>
      </c>
      <c r="K24" s="52" t="str">
        <f t="shared" si="3"/>
        <v/>
      </c>
      <c r="L24" s="77">
        <v>8.03</v>
      </c>
      <c r="M24" s="76">
        <f t="shared" si="1"/>
        <v>6233.146176</v>
      </c>
      <c r="N24" s="52">
        <f>IF(E24=0,"",M24/E24)</f>
        <v>0.643454751316197</v>
      </c>
      <c r="O24" s="80">
        <v>6215.299472</v>
      </c>
    </row>
    <row r="25" ht="18" customHeight="1" spans="1:15">
      <c r="A25" s="48"/>
      <c r="B25" s="49">
        <v>1.1</v>
      </c>
      <c r="C25" s="49" t="s">
        <v>99</v>
      </c>
      <c r="D25" s="48" t="s">
        <v>42</v>
      </c>
      <c r="E25" s="56">
        <f>E24*0.8</f>
        <v>7749.6</v>
      </c>
      <c r="F25" s="59"/>
      <c r="G25" s="51">
        <v>17.846704</v>
      </c>
      <c r="H25" s="52" t="str">
        <f t="shared" si="2"/>
        <v/>
      </c>
      <c r="I25" s="51"/>
      <c r="J25" s="76"/>
      <c r="K25" s="52" t="str">
        <f t="shared" si="3"/>
        <v/>
      </c>
      <c r="L25" s="77">
        <v>8.03</v>
      </c>
      <c r="M25" s="76">
        <f t="shared" si="1"/>
        <v>6233.146176</v>
      </c>
      <c r="N25" s="52">
        <f>IF(E25=0,"",M25/E25)</f>
        <v>0.804318439145246</v>
      </c>
      <c r="O25" s="80">
        <v>6215.299472</v>
      </c>
    </row>
    <row r="26" ht="18" customHeight="1" spans="1:15">
      <c r="A26" s="48"/>
      <c r="B26" s="49">
        <v>1.2</v>
      </c>
      <c r="C26" s="49" t="s">
        <v>100</v>
      </c>
      <c r="D26" s="48" t="s">
        <v>42</v>
      </c>
      <c r="E26" s="56">
        <f>E24*0.2</f>
        <v>1937.4</v>
      </c>
      <c r="F26" s="54"/>
      <c r="G26" s="54"/>
      <c r="H26" s="52" t="str">
        <f t="shared" si="2"/>
        <v/>
      </c>
      <c r="I26" s="54"/>
      <c r="J26" s="76">
        <f t="shared" si="0"/>
        <v>0</v>
      </c>
      <c r="K26" s="52" t="str">
        <f t="shared" si="3"/>
        <v/>
      </c>
      <c r="L26" s="77">
        <v>0</v>
      </c>
      <c r="M26" s="79">
        <f t="shared" si="1"/>
        <v>0</v>
      </c>
      <c r="N26" s="52">
        <f>IF(E26=0,"",M26/E26)</f>
        <v>0</v>
      </c>
      <c r="O26" s="78">
        <v>0</v>
      </c>
    </row>
    <row r="27" ht="18" customHeight="1" spans="1:15">
      <c r="A27" s="50">
        <v>2</v>
      </c>
      <c r="B27" s="49"/>
      <c r="C27" s="49" t="s">
        <v>101</v>
      </c>
      <c r="D27" s="48" t="s">
        <v>42</v>
      </c>
      <c r="E27" s="50" t="s">
        <v>26</v>
      </c>
      <c r="F27" s="54"/>
      <c r="G27" s="54"/>
      <c r="H27" s="52" t="str">
        <f t="shared" si="2"/>
        <v/>
      </c>
      <c r="I27" s="54"/>
      <c r="J27" s="76">
        <f t="shared" si="0"/>
        <v>0</v>
      </c>
      <c r="K27" s="52" t="str">
        <f t="shared" si="3"/>
        <v/>
      </c>
      <c r="L27" s="77">
        <v>0</v>
      </c>
      <c r="M27" s="79">
        <f t="shared" si="1"/>
        <v>0</v>
      </c>
      <c r="N27" s="52" t="s">
        <v>26</v>
      </c>
      <c r="O27" s="78">
        <v>0</v>
      </c>
    </row>
    <row r="28" ht="18" customHeight="1" spans="1:15">
      <c r="A28" s="50">
        <v>3</v>
      </c>
      <c r="B28" s="49"/>
      <c r="C28" s="60" t="s">
        <v>102</v>
      </c>
      <c r="D28" s="48" t="s">
        <v>42</v>
      </c>
      <c r="E28" s="50" t="s">
        <v>26</v>
      </c>
      <c r="F28" s="54"/>
      <c r="G28" s="54">
        <v>14.27</v>
      </c>
      <c r="H28" s="52" t="str">
        <f t="shared" si="2"/>
        <v/>
      </c>
      <c r="I28" s="54"/>
      <c r="J28" s="76"/>
      <c r="K28" s="52" t="str">
        <f t="shared" si="3"/>
        <v/>
      </c>
      <c r="L28" s="77">
        <v>11.76</v>
      </c>
      <c r="M28" s="82">
        <f t="shared" si="1"/>
        <v>152.3371</v>
      </c>
      <c r="N28" s="52" t="s">
        <v>26</v>
      </c>
      <c r="O28" s="78">
        <v>138.0671</v>
      </c>
    </row>
    <row r="29" ht="18" customHeight="1" spans="1:15">
      <c r="A29" s="50">
        <v>4</v>
      </c>
      <c r="B29" s="49"/>
      <c r="C29" s="49" t="s">
        <v>103</v>
      </c>
      <c r="D29" s="48" t="s">
        <v>42</v>
      </c>
      <c r="E29" s="50" t="s">
        <v>26</v>
      </c>
      <c r="F29" s="54"/>
      <c r="G29" s="54"/>
      <c r="H29" s="52" t="str">
        <f t="shared" si="2"/>
        <v/>
      </c>
      <c r="I29" s="54"/>
      <c r="J29" s="79">
        <f t="shared" si="0"/>
        <v>0</v>
      </c>
      <c r="K29" s="52" t="str">
        <f t="shared" si="3"/>
        <v/>
      </c>
      <c r="L29" s="77"/>
      <c r="M29" s="79">
        <f t="shared" si="1"/>
        <v>0</v>
      </c>
      <c r="N29" s="52" t="s">
        <v>26</v>
      </c>
      <c r="O29" s="78">
        <v>0</v>
      </c>
    </row>
    <row r="31" s="26" customFormat="1" customHeight="1" spans="1:16">
      <c r="A31" s="61" t="s">
        <v>44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 s="26" customFormat="1" customHeight="1" spans="1:16">
      <c r="A32" s="61" t="s">
        <v>45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</row>
    <row r="33" s="26" customFormat="1" ht="18" customHeight="1" spans="1:16">
      <c r="A33" s="61" t="s">
        <v>46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</row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</sheetData>
  <protectedRanges>
    <protectedRange sqref="I25:I29" name="区域10" securityDescriptor=""/>
    <protectedRange sqref="I20:I22" name="区域9" securityDescriptor=""/>
    <protectedRange sqref="I11:I18" name="区域8" securityDescriptor=""/>
    <protectedRange sqref="I9" name="区域7" securityDescriptor=""/>
    <protectedRange sqref="F9:G9" name="区域1" securityDescriptor=""/>
    <protectedRange sqref="F11:G18" name="区域2" securityDescriptor=""/>
    <protectedRange sqref="F20:G22" name="区域3" securityDescriptor=""/>
    <protectedRange sqref="F25:G29" name="区域4" securityDescriptor=""/>
    <protectedRange sqref="L29" name="区域5" securityDescriptor=""/>
    <protectedRange sqref="O8:O29" name="区域6" securityDescriptor=""/>
  </protectedRanges>
  <mergeCells count="16">
    <mergeCell ref="A1:O1"/>
    <mergeCell ref="A2:O2"/>
    <mergeCell ref="A3:G3"/>
    <mergeCell ref="H3:O3"/>
    <mergeCell ref="A4:L4"/>
    <mergeCell ref="M4:O4"/>
    <mergeCell ref="B5:N5"/>
    <mergeCell ref="F6:H6"/>
    <mergeCell ref="I6:K6"/>
    <mergeCell ref="M6:N6"/>
    <mergeCell ref="A31:P31"/>
    <mergeCell ref="A32:P32"/>
    <mergeCell ref="A33:P33"/>
    <mergeCell ref="C6:C7"/>
    <mergeCell ref="D6:D7"/>
    <mergeCell ref="A6:B7"/>
  </mergeCells>
  <conditionalFormatting sqref="A1:A2 A3:H3 A4:M4 P1:XFD4 $A5:$XFD1048576">
    <cfRule type="cellIs" dxfId="0" priority="1" stopIfTrue="1" operator="equal">
      <formula>0</formula>
    </cfRule>
  </conditionalFormatting>
  <pageMargins left="0.229166666666667" right="0.209027777777778" top="0.238888888888889" bottom="0.318055555555556" header="0.16875" footer="0.16875"/>
  <pageSetup paperSize="9" orientation="landscape"/>
  <headerFooter>
    <oddFooter>&amp;L&amp;10编制：                                                  复核：                                           部门领导：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8"/>
  <sheetViews>
    <sheetView workbookViewId="0">
      <pane xSplit="4" ySplit="5" topLeftCell="E12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20.15" customHeight="1" outlineLevelCol="5"/>
  <cols>
    <col min="1" max="1" width="5.45" style="3" customWidth="1"/>
    <col min="2" max="2" width="5.26666666666667" style="4" customWidth="1"/>
    <col min="3" max="3" width="25.3666666666667" style="4" customWidth="1"/>
    <col min="4" max="4" width="16.45" style="3" customWidth="1"/>
    <col min="5" max="5" width="16.45" style="5" customWidth="1"/>
    <col min="6" max="6" width="26.9083333333333" style="3" customWidth="1"/>
    <col min="7" max="16384" width="9" style="3"/>
  </cols>
  <sheetData>
    <row r="1" ht="29.25" customHeight="1" spans="1:6">
      <c r="A1" s="6" t="s">
        <v>105</v>
      </c>
      <c r="B1" s="6"/>
      <c r="C1" s="6"/>
      <c r="D1" s="6"/>
      <c r="E1" s="6"/>
      <c r="F1" s="6"/>
    </row>
    <row r="2" s="1" customFormat="1" customHeight="1" spans="1:6">
      <c r="A2" s="7" t="s">
        <v>106</v>
      </c>
      <c r="B2" s="7"/>
      <c r="C2" s="7"/>
      <c r="D2" s="7"/>
      <c r="E2" s="7"/>
      <c r="F2" s="7"/>
    </row>
    <row r="3" s="1" customFormat="1" customHeight="1" spans="1:6">
      <c r="A3" s="8" t="str">
        <f>进度完成情况!A3</f>
        <v>填报单位：中交第一公路工程局有限公司中西非公司</v>
      </c>
      <c r="B3" s="8"/>
      <c r="C3" s="8"/>
      <c r="D3" s="8"/>
      <c r="E3" s="9" t="str">
        <f>进度完成情况!H3</f>
        <v>项目名称：刚果（金）FIKIN现代城项目</v>
      </c>
      <c r="F3" s="9"/>
    </row>
    <row r="4" customHeight="1" spans="1:6">
      <c r="A4" s="10" t="str">
        <f>进度完成情况!A4</f>
        <v>本期开发期数：1期</v>
      </c>
      <c r="B4" s="10"/>
      <c r="C4" s="10"/>
      <c r="D4" s="11"/>
      <c r="E4" s="9" t="s">
        <v>5</v>
      </c>
      <c r="F4" s="9"/>
    </row>
    <row r="5" s="2" customFormat="1" ht="18" customHeight="1" spans="1:6">
      <c r="A5" s="12" t="s">
        <v>8</v>
      </c>
      <c r="B5" s="12"/>
      <c r="C5" s="12" t="s">
        <v>9</v>
      </c>
      <c r="D5" s="12" t="s">
        <v>10</v>
      </c>
      <c r="E5" s="12" t="s">
        <v>107</v>
      </c>
      <c r="F5" s="12" t="s">
        <v>108</v>
      </c>
    </row>
    <row r="6" s="2" customFormat="1" ht="18" customHeight="1" spans="1:6">
      <c r="A6" s="12" t="s">
        <v>6</v>
      </c>
      <c r="B6" s="12"/>
      <c r="C6" s="13" t="s">
        <v>109</v>
      </c>
      <c r="D6" s="12" t="s">
        <v>31</v>
      </c>
      <c r="E6" s="14" t="s">
        <v>26</v>
      </c>
      <c r="F6" s="12">
        <f>SUM(F7:F12)</f>
        <v>0</v>
      </c>
    </row>
    <row r="7" ht="18" customHeight="1" spans="1:6">
      <c r="A7" s="15"/>
      <c r="B7" s="16">
        <v>1</v>
      </c>
      <c r="C7" s="16" t="s">
        <v>30</v>
      </c>
      <c r="D7" s="15" t="s">
        <v>31</v>
      </c>
      <c r="E7" s="17" t="s">
        <v>26</v>
      </c>
      <c r="F7" s="18">
        <v>0</v>
      </c>
    </row>
    <row r="8" ht="18" customHeight="1" spans="1:6">
      <c r="A8" s="15"/>
      <c r="B8" s="16">
        <v>2</v>
      </c>
      <c r="C8" s="16" t="s">
        <v>32</v>
      </c>
      <c r="D8" s="15" t="s">
        <v>31</v>
      </c>
      <c r="E8" s="17" t="s">
        <v>26</v>
      </c>
      <c r="F8" s="18"/>
    </row>
    <row r="9" ht="18" customHeight="1" spans="1:6">
      <c r="A9" s="15"/>
      <c r="B9" s="16">
        <v>3</v>
      </c>
      <c r="C9" s="16" t="s">
        <v>33</v>
      </c>
      <c r="D9" s="15" t="s">
        <v>31</v>
      </c>
      <c r="E9" s="17" t="s">
        <v>26</v>
      </c>
      <c r="F9" s="18"/>
    </row>
    <row r="10" ht="18" customHeight="1" spans="1:6">
      <c r="A10" s="15"/>
      <c r="B10" s="16">
        <v>4</v>
      </c>
      <c r="C10" s="16" t="s">
        <v>34</v>
      </c>
      <c r="D10" s="15" t="s">
        <v>31</v>
      </c>
      <c r="E10" s="17" t="s">
        <v>26</v>
      </c>
      <c r="F10" s="18"/>
    </row>
    <row r="11" ht="18" customHeight="1" spans="1:6">
      <c r="A11" s="15"/>
      <c r="B11" s="16">
        <v>5</v>
      </c>
      <c r="C11" s="16" t="s">
        <v>35</v>
      </c>
      <c r="D11" s="15" t="s">
        <v>31</v>
      </c>
      <c r="E11" s="17" t="s">
        <v>26</v>
      </c>
      <c r="F11" s="18"/>
    </row>
    <row r="12" ht="18" customHeight="1" spans="1:6">
      <c r="A12" s="15"/>
      <c r="B12" s="16">
        <v>6</v>
      </c>
      <c r="C12" s="16" t="s">
        <v>36</v>
      </c>
      <c r="D12" s="15" t="s">
        <v>31</v>
      </c>
      <c r="E12" s="17" t="s">
        <v>26</v>
      </c>
      <c r="F12" s="18"/>
    </row>
    <row r="13" ht="18" customHeight="1" spans="1:6">
      <c r="A13" s="15" t="s">
        <v>47</v>
      </c>
      <c r="B13" s="16"/>
      <c r="C13" s="13" t="s">
        <v>52</v>
      </c>
      <c r="D13" s="12" t="s">
        <v>31</v>
      </c>
      <c r="E13" s="17" t="s">
        <v>26</v>
      </c>
      <c r="F13" s="12">
        <f>SUM(F14:F27)</f>
        <v>2100</v>
      </c>
    </row>
    <row r="14" customHeight="1" spans="1:6">
      <c r="A14" s="19"/>
      <c r="B14" s="15">
        <v>1</v>
      </c>
      <c r="C14" s="16" t="s">
        <v>30</v>
      </c>
      <c r="D14" s="15" t="s">
        <v>31</v>
      </c>
      <c r="E14" s="15" t="s">
        <v>53</v>
      </c>
      <c r="F14" s="18">
        <v>600</v>
      </c>
    </row>
    <row r="15" customHeight="1" spans="1:6">
      <c r="A15" s="20"/>
      <c r="B15" s="15"/>
      <c r="C15" s="16"/>
      <c r="D15" s="15"/>
      <c r="E15" s="15" t="s">
        <v>54</v>
      </c>
      <c r="F15" s="18">
        <v>1500</v>
      </c>
    </row>
    <row r="16" ht="18" customHeight="1" spans="1:6">
      <c r="A16" s="19"/>
      <c r="B16" s="15">
        <v>2</v>
      </c>
      <c r="C16" s="16" t="s">
        <v>32</v>
      </c>
      <c r="D16" s="15" t="s">
        <v>31</v>
      </c>
      <c r="E16" s="15" t="s">
        <v>53</v>
      </c>
      <c r="F16" s="18"/>
    </row>
    <row r="17" ht="18" customHeight="1" spans="1:6">
      <c r="A17" s="20"/>
      <c r="B17" s="15"/>
      <c r="C17" s="16"/>
      <c r="D17" s="15"/>
      <c r="E17" s="15" t="s">
        <v>54</v>
      </c>
      <c r="F17" s="18"/>
    </row>
    <row r="18" ht="18" customHeight="1" spans="1:6">
      <c r="A18" s="19"/>
      <c r="B18" s="15">
        <v>3</v>
      </c>
      <c r="C18" s="16" t="s">
        <v>33</v>
      </c>
      <c r="D18" s="15" t="s">
        <v>31</v>
      </c>
      <c r="E18" s="15" t="s">
        <v>53</v>
      </c>
      <c r="F18" s="18"/>
    </row>
    <row r="19" ht="18" customHeight="1" spans="1:6">
      <c r="A19" s="20"/>
      <c r="B19" s="15"/>
      <c r="C19" s="16"/>
      <c r="D19" s="15"/>
      <c r="E19" s="15" t="s">
        <v>54</v>
      </c>
      <c r="F19" s="18"/>
    </row>
    <row r="20" ht="18" customHeight="1" spans="1:6">
      <c r="A20" s="19"/>
      <c r="B20" s="15">
        <v>4</v>
      </c>
      <c r="C20" s="16" t="s">
        <v>34</v>
      </c>
      <c r="D20" s="15" t="s">
        <v>31</v>
      </c>
      <c r="E20" s="15" t="s">
        <v>53</v>
      </c>
      <c r="F20" s="18"/>
    </row>
    <row r="21" ht="18" customHeight="1" spans="1:6">
      <c r="A21" s="20"/>
      <c r="B21" s="15"/>
      <c r="C21" s="16"/>
      <c r="D21" s="15"/>
      <c r="E21" s="15" t="s">
        <v>54</v>
      </c>
      <c r="F21" s="18"/>
    </row>
    <row r="22" ht="18" customHeight="1" spans="1:6">
      <c r="A22" s="19"/>
      <c r="B22" s="15">
        <v>5</v>
      </c>
      <c r="C22" s="16" t="s">
        <v>35</v>
      </c>
      <c r="D22" s="15" t="s">
        <v>31</v>
      </c>
      <c r="E22" s="15" t="s">
        <v>53</v>
      </c>
      <c r="F22" s="18"/>
    </row>
    <row r="23" ht="18" customHeight="1" spans="1:6">
      <c r="A23" s="20"/>
      <c r="B23" s="15"/>
      <c r="C23" s="16"/>
      <c r="D23" s="15"/>
      <c r="E23" s="15" t="s">
        <v>54</v>
      </c>
      <c r="F23" s="18"/>
    </row>
    <row r="24" ht="18" customHeight="1" spans="1:6">
      <c r="A24" s="19"/>
      <c r="B24" s="15">
        <v>6</v>
      </c>
      <c r="C24" s="16" t="s">
        <v>55</v>
      </c>
      <c r="D24" s="15" t="s">
        <v>31</v>
      </c>
      <c r="E24" s="15" t="s">
        <v>53</v>
      </c>
      <c r="F24" s="18"/>
    </row>
    <row r="25" ht="18" customHeight="1" spans="1:6">
      <c r="A25" s="20"/>
      <c r="B25" s="15"/>
      <c r="C25" s="16"/>
      <c r="D25" s="15"/>
      <c r="E25" s="15" t="s">
        <v>54</v>
      </c>
      <c r="F25" s="18"/>
    </row>
    <row r="26" ht="18" customHeight="1" spans="1:6">
      <c r="A26" s="19"/>
      <c r="B26" s="15">
        <v>7</v>
      </c>
      <c r="C26" s="16" t="s">
        <v>56</v>
      </c>
      <c r="D26" s="15" t="s">
        <v>31</v>
      </c>
      <c r="E26" s="15" t="s">
        <v>53</v>
      </c>
      <c r="F26" s="18"/>
    </row>
    <row r="27" ht="18" customHeight="1" spans="1:6">
      <c r="A27" s="20"/>
      <c r="B27" s="15"/>
      <c r="C27" s="16"/>
      <c r="D27" s="15"/>
      <c r="E27" s="15" t="s">
        <v>54</v>
      </c>
      <c r="F27" s="18"/>
    </row>
    <row r="28" ht="18" customHeight="1" spans="1:6">
      <c r="A28" s="15" t="s">
        <v>81</v>
      </c>
      <c r="B28" s="16"/>
      <c r="C28" s="13" t="s">
        <v>57</v>
      </c>
      <c r="D28" s="14" t="s">
        <v>26</v>
      </c>
      <c r="E28" s="14" t="s">
        <v>26</v>
      </c>
      <c r="F28" s="15" t="s">
        <v>26</v>
      </c>
    </row>
    <row r="29" ht="18" customHeight="1" spans="1:6">
      <c r="A29" s="19"/>
      <c r="B29" s="15">
        <v>1</v>
      </c>
      <c r="C29" s="16" t="s">
        <v>58</v>
      </c>
      <c r="D29" s="15" t="s">
        <v>59</v>
      </c>
      <c r="E29" s="15" t="s">
        <v>53</v>
      </c>
      <c r="F29" s="18">
        <v>1900</v>
      </c>
    </row>
    <row r="30" ht="18" customHeight="1" spans="1:6">
      <c r="A30" s="20"/>
      <c r="B30" s="15"/>
      <c r="C30" s="16"/>
      <c r="D30" s="15" t="s">
        <v>59</v>
      </c>
      <c r="E30" s="15" t="s">
        <v>54</v>
      </c>
      <c r="F30" s="18"/>
    </row>
    <row r="31" ht="18" customHeight="1" spans="1:6">
      <c r="A31" s="19"/>
      <c r="B31" s="15">
        <v>2</v>
      </c>
      <c r="C31" s="16" t="s">
        <v>60</v>
      </c>
      <c r="D31" s="15" t="s">
        <v>59</v>
      </c>
      <c r="E31" s="15" t="s">
        <v>53</v>
      </c>
      <c r="F31" s="18"/>
    </row>
    <row r="32" ht="18" customHeight="1" spans="1:6">
      <c r="A32" s="20"/>
      <c r="B32" s="15"/>
      <c r="C32" s="16"/>
      <c r="D32" s="15" t="s">
        <v>59</v>
      </c>
      <c r="E32" s="15" t="s">
        <v>54</v>
      </c>
      <c r="F32" s="18"/>
    </row>
    <row r="33" ht="18" customHeight="1" spans="1:6">
      <c r="A33" s="19"/>
      <c r="B33" s="15">
        <v>3</v>
      </c>
      <c r="C33" s="16" t="s">
        <v>61</v>
      </c>
      <c r="D33" s="15" t="s">
        <v>59</v>
      </c>
      <c r="E33" s="15" t="s">
        <v>53</v>
      </c>
      <c r="F33" s="18"/>
    </row>
    <row r="34" ht="18" customHeight="1" spans="1:6">
      <c r="A34" s="20"/>
      <c r="B34" s="15"/>
      <c r="C34" s="16"/>
      <c r="D34" s="15" t="s">
        <v>59</v>
      </c>
      <c r="E34" s="15" t="s">
        <v>54</v>
      </c>
      <c r="F34" s="18"/>
    </row>
    <row r="35" ht="18" customHeight="1" spans="1:6">
      <c r="A35" s="19"/>
      <c r="B35" s="15">
        <v>4</v>
      </c>
      <c r="C35" s="16" t="s">
        <v>62</v>
      </c>
      <c r="D35" s="15" t="s">
        <v>59</v>
      </c>
      <c r="E35" s="15" t="s">
        <v>53</v>
      </c>
      <c r="F35" s="18"/>
    </row>
    <row r="36" ht="18" customHeight="1" spans="1:6">
      <c r="A36" s="20"/>
      <c r="B36" s="15"/>
      <c r="C36" s="16"/>
      <c r="D36" s="15" t="s">
        <v>59</v>
      </c>
      <c r="E36" s="15" t="s">
        <v>54</v>
      </c>
      <c r="F36" s="18"/>
    </row>
    <row r="37" ht="18" customHeight="1" spans="1:6">
      <c r="A37" s="19"/>
      <c r="B37" s="15">
        <v>5</v>
      </c>
      <c r="C37" s="16" t="s">
        <v>63</v>
      </c>
      <c r="D37" s="15" t="s">
        <v>59</v>
      </c>
      <c r="E37" s="15" t="s">
        <v>53</v>
      </c>
      <c r="F37" s="18"/>
    </row>
    <row r="38" ht="18" customHeight="1" spans="1:6">
      <c r="A38" s="20"/>
      <c r="B38" s="15"/>
      <c r="C38" s="16"/>
      <c r="D38" s="15" t="s">
        <v>59</v>
      </c>
      <c r="E38" s="15" t="s">
        <v>54</v>
      </c>
      <c r="F38" s="18"/>
    </row>
    <row r="39" ht="18" customHeight="1" spans="1:6">
      <c r="A39" s="19"/>
      <c r="B39" s="15">
        <v>6</v>
      </c>
      <c r="C39" s="16" t="s">
        <v>64</v>
      </c>
      <c r="D39" s="15" t="s">
        <v>59</v>
      </c>
      <c r="E39" s="15" t="s">
        <v>53</v>
      </c>
      <c r="F39" s="18"/>
    </row>
    <row r="40" ht="18" customHeight="1" spans="1:6">
      <c r="A40" s="20"/>
      <c r="B40" s="15"/>
      <c r="C40" s="16"/>
      <c r="D40" s="15" t="s">
        <v>59</v>
      </c>
      <c r="E40" s="15" t="s">
        <v>54</v>
      </c>
      <c r="F40" s="18"/>
    </row>
    <row r="41" ht="18" customHeight="1" spans="1:6">
      <c r="A41" s="19"/>
      <c r="B41" s="15">
        <v>7</v>
      </c>
      <c r="C41" s="16" t="s">
        <v>65</v>
      </c>
      <c r="D41" s="15" t="s">
        <v>59</v>
      </c>
      <c r="E41" s="15" t="s">
        <v>53</v>
      </c>
      <c r="F41" s="18"/>
    </row>
    <row r="42" ht="18" customHeight="1" spans="1:6">
      <c r="A42" s="20"/>
      <c r="B42" s="15"/>
      <c r="C42" s="16"/>
      <c r="D42" s="15" t="s">
        <v>59</v>
      </c>
      <c r="E42" s="15" t="s">
        <v>54</v>
      </c>
      <c r="F42" s="18"/>
    </row>
    <row r="43" s="2" customFormat="1" ht="18" customHeight="1" spans="1:6">
      <c r="A43" s="12" t="s">
        <v>110</v>
      </c>
      <c r="B43" s="13"/>
      <c r="C43" s="13" t="s">
        <v>82</v>
      </c>
      <c r="D43" s="14" t="s">
        <v>26</v>
      </c>
      <c r="E43" s="14" t="s">
        <v>26</v>
      </c>
      <c r="F43" s="14" t="s">
        <v>26</v>
      </c>
    </row>
    <row r="44" s="2" customFormat="1" ht="18" customHeight="1" spans="1:6">
      <c r="A44" s="12"/>
      <c r="B44" s="13" t="s">
        <v>6</v>
      </c>
      <c r="C44" s="13" t="s">
        <v>83</v>
      </c>
      <c r="D44" s="12" t="s">
        <v>42</v>
      </c>
      <c r="E44" s="14" t="s">
        <v>26</v>
      </c>
      <c r="F44" s="12">
        <f>F45+F46+F55</f>
        <v>10</v>
      </c>
    </row>
    <row r="45" s="2" customFormat="1" ht="18" customHeight="1" spans="1:6">
      <c r="A45" s="12"/>
      <c r="B45" s="13">
        <v>1</v>
      </c>
      <c r="C45" s="13" t="s">
        <v>43</v>
      </c>
      <c r="D45" s="12" t="s">
        <v>42</v>
      </c>
      <c r="E45" s="14" t="s">
        <v>26</v>
      </c>
      <c r="F45" s="21">
        <v>0</v>
      </c>
    </row>
    <row r="46" s="2" customFormat="1" ht="18" customHeight="1" spans="1:6">
      <c r="A46" s="12"/>
      <c r="B46" s="13">
        <v>2</v>
      </c>
      <c r="C46" s="13" t="s">
        <v>84</v>
      </c>
      <c r="D46" s="12" t="s">
        <v>42</v>
      </c>
      <c r="E46" s="14" t="s">
        <v>26</v>
      </c>
      <c r="F46" s="12">
        <f>SUM(F47:F54)</f>
        <v>10</v>
      </c>
    </row>
    <row r="47" ht="18" customHeight="1" spans="1:6">
      <c r="A47" s="15"/>
      <c r="B47" s="16"/>
      <c r="C47" s="16" t="s">
        <v>85</v>
      </c>
      <c r="D47" s="15" t="s">
        <v>42</v>
      </c>
      <c r="E47" s="22" t="s">
        <v>26</v>
      </c>
      <c r="F47" s="18">
        <v>0</v>
      </c>
    </row>
    <row r="48" ht="18" customHeight="1" spans="1:6">
      <c r="A48" s="15"/>
      <c r="B48" s="16"/>
      <c r="C48" s="16" t="s">
        <v>86</v>
      </c>
      <c r="D48" s="15" t="s">
        <v>42</v>
      </c>
      <c r="E48" s="22" t="s">
        <v>26</v>
      </c>
      <c r="F48" s="18"/>
    </row>
    <row r="49" ht="18" customHeight="1" spans="1:6">
      <c r="A49" s="15"/>
      <c r="B49" s="16"/>
      <c r="C49" s="16" t="s">
        <v>87</v>
      </c>
      <c r="D49" s="15" t="s">
        <v>42</v>
      </c>
      <c r="E49" s="22" t="s">
        <v>26</v>
      </c>
      <c r="F49" s="18">
        <v>0</v>
      </c>
    </row>
    <row r="50" ht="18" customHeight="1" spans="1:6">
      <c r="A50" s="15"/>
      <c r="B50" s="16"/>
      <c r="C50" s="16" t="s">
        <v>88</v>
      </c>
      <c r="D50" s="15" t="s">
        <v>42</v>
      </c>
      <c r="E50" s="22" t="s">
        <v>26</v>
      </c>
      <c r="F50" s="18"/>
    </row>
    <row r="51" ht="18" customHeight="1" spans="1:6">
      <c r="A51" s="15"/>
      <c r="B51" s="16"/>
      <c r="C51" s="16" t="s">
        <v>89</v>
      </c>
      <c r="D51" s="15" t="s">
        <v>42</v>
      </c>
      <c r="E51" s="22" t="s">
        <v>26</v>
      </c>
      <c r="F51" s="18">
        <v>10</v>
      </c>
    </row>
    <row r="52" ht="18" customHeight="1" spans="1:6">
      <c r="A52" s="15"/>
      <c r="B52" s="16"/>
      <c r="C52" s="16" t="s">
        <v>90</v>
      </c>
      <c r="D52" s="15" t="s">
        <v>42</v>
      </c>
      <c r="E52" s="22" t="s">
        <v>26</v>
      </c>
      <c r="F52" s="18">
        <v>0</v>
      </c>
    </row>
    <row r="53" ht="18" customHeight="1" spans="1:6">
      <c r="A53" s="15"/>
      <c r="B53" s="16"/>
      <c r="C53" s="16" t="s">
        <v>91</v>
      </c>
      <c r="D53" s="15" t="s">
        <v>42</v>
      </c>
      <c r="E53" s="22" t="s">
        <v>26</v>
      </c>
      <c r="F53" s="18"/>
    </row>
    <row r="54" ht="18" customHeight="1" spans="1:6">
      <c r="A54" s="15"/>
      <c r="B54" s="16"/>
      <c r="C54" s="16" t="s">
        <v>92</v>
      </c>
      <c r="D54" s="15" t="s">
        <v>42</v>
      </c>
      <c r="E54" s="22" t="s">
        <v>26</v>
      </c>
      <c r="F54" s="18"/>
    </row>
    <row r="55" s="2" customFormat="1" ht="18" customHeight="1" spans="1:6">
      <c r="A55" s="12"/>
      <c r="B55" s="13">
        <v>3</v>
      </c>
      <c r="C55" s="13" t="s">
        <v>93</v>
      </c>
      <c r="D55" s="12" t="s">
        <v>42</v>
      </c>
      <c r="E55" s="14" t="s">
        <v>26</v>
      </c>
      <c r="F55" s="12">
        <f>SUM(F56:F58)</f>
        <v>0</v>
      </c>
    </row>
    <row r="56" ht="18" customHeight="1" spans="1:6">
      <c r="A56" s="15"/>
      <c r="B56" s="16"/>
      <c r="C56" s="16" t="s">
        <v>94</v>
      </c>
      <c r="D56" s="15" t="s">
        <v>42</v>
      </c>
      <c r="E56" s="22" t="s">
        <v>26</v>
      </c>
      <c r="F56" s="18"/>
    </row>
    <row r="57" ht="18" customHeight="1" spans="1:6">
      <c r="A57" s="15"/>
      <c r="B57" s="16"/>
      <c r="C57" s="16" t="s">
        <v>95</v>
      </c>
      <c r="D57" s="15" t="s">
        <v>42</v>
      </c>
      <c r="E57" s="22" t="s">
        <v>26</v>
      </c>
      <c r="F57" s="18">
        <v>0</v>
      </c>
    </row>
    <row r="58" ht="18" customHeight="1" spans="1:6">
      <c r="A58" s="15"/>
      <c r="B58" s="16"/>
      <c r="C58" s="16" t="s">
        <v>96</v>
      </c>
      <c r="D58" s="15" t="s">
        <v>42</v>
      </c>
      <c r="E58" s="22" t="s">
        <v>26</v>
      </c>
      <c r="F58" s="18"/>
    </row>
    <row r="59" s="2" customFormat="1" ht="18" customHeight="1" spans="1:6">
      <c r="A59" s="12"/>
      <c r="B59" s="13" t="s">
        <v>47</v>
      </c>
      <c r="C59" s="13" t="s">
        <v>97</v>
      </c>
      <c r="D59" s="12" t="s">
        <v>42</v>
      </c>
      <c r="E59" s="14" t="s">
        <v>26</v>
      </c>
      <c r="F59" s="12">
        <f>F60</f>
        <v>10</v>
      </c>
    </row>
    <row r="60" ht="18" customHeight="1" spans="1:6">
      <c r="A60" s="15"/>
      <c r="B60" s="16"/>
      <c r="C60" s="16" t="s">
        <v>98</v>
      </c>
      <c r="D60" s="15" t="s">
        <v>42</v>
      </c>
      <c r="E60" s="22" t="s">
        <v>26</v>
      </c>
      <c r="F60" s="15">
        <f>F61+F62</f>
        <v>10</v>
      </c>
    </row>
    <row r="61" ht="18" customHeight="1" spans="1:6">
      <c r="A61" s="15"/>
      <c r="B61" s="16"/>
      <c r="C61" s="16" t="s">
        <v>99</v>
      </c>
      <c r="D61" s="15" t="s">
        <v>42</v>
      </c>
      <c r="E61" s="22" t="s">
        <v>26</v>
      </c>
      <c r="F61" s="18">
        <v>10</v>
      </c>
    </row>
    <row r="62" ht="18" customHeight="1" spans="1:6">
      <c r="A62" s="15"/>
      <c r="B62" s="16"/>
      <c r="C62" s="16" t="s">
        <v>100</v>
      </c>
      <c r="D62" s="15" t="s">
        <v>42</v>
      </c>
      <c r="E62" s="22" t="s">
        <v>26</v>
      </c>
      <c r="F62" s="18"/>
    </row>
    <row r="63" ht="18" customHeight="1" spans="1:6">
      <c r="A63" s="15"/>
      <c r="B63" s="16"/>
      <c r="C63" s="16" t="s">
        <v>101</v>
      </c>
      <c r="D63" s="15" t="s">
        <v>42</v>
      </c>
      <c r="E63" s="22" t="s">
        <v>26</v>
      </c>
      <c r="F63" s="18"/>
    </row>
    <row r="64" ht="18" customHeight="1" spans="1:6">
      <c r="A64" s="15"/>
      <c r="B64" s="16"/>
      <c r="C64" s="16" t="s">
        <v>111</v>
      </c>
      <c r="D64" s="15" t="s">
        <v>42</v>
      </c>
      <c r="E64" s="22" t="s">
        <v>26</v>
      </c>
      <c r="F64" s="18"/>
    </row>
    <row r="65" ht="18" customHeight="1" spans="1:6">
      <c r="A65" s="15"/>
      <c r="B65" s="16"/>
      <c r="C65" s="16" t="s">
        <v>103</v>
      </c>
      <c r="D65" s="15" t="s">
        <v>42</v>
      </c>
      <c r="E65" s="22" t="s">
        <v>26</v>
      </c>
      <c r="F65" s="18"/>
    </row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</sheetData>
  <sheetProtection algorithmName="SHA-512" hashValue="KQDABJbP7Q7mZQeCn8e183xDfFjXWZa8/eDSUl/0uU59D0NZuq/bMPcS7RnUoYA2l8yGiFygVE2ujq/O1nvb8Q==" saltValue="tenNlgKK5Echdk080ectNw==" spinCount="100000" sheet="1" objects="1" scenarios="1"/>
  <protectedRanges>
    <protectedRange sqref="F61:F65" name="区域9" securityDescriptor=""/>
    <protectedRange sqref="F56:F58" name="区域8" securityDescriptor=""/>
    <protectedRange sqref="F47:F54" name="区域7" securityDescriptor=""/>
    <protectedRange sqref="F44:F45" name="区域6" securityDescriptor=""/>
    <protectedRange sqref="F29:F42" name="区域5" securityDescriptor=""/>
    <protectedRange sqref="F14:F27" name="区域4" securityDescriptor=""/>
    <protectedRange sqref="F7:F12" name="区域3" securityDescriptor=""/>
    <protectedRange sqref="A4" name="区域2" securityDescriptor=""/>
    <protectedRange sqref="A2" name="区域1" securityDescriptor=""/>
  </protectedRanges>
  <mergeCells count="56">
    <mergeCell ref="A1:F1"/>
    <mergeCell ref="A2:F2"/>
    <mergeCell ref="A3:D3"/>
    <mergeCell ref="E3:F3"/>
    <mergeCell ref="A4:C4"/>
    <mergeCell ref="E4:F4"/>
    <mergeCell ref="A5:B5"/>
    <mergeCell ref="A14:A15"/>
    <mergeCell ref="A16:A17"/>
    <mergeCell ref="A18:A19"/>
    <mergeCell ref="A20:A21"/>
    <mergeCell ref="A22:A23"/>
    <mergeCell ref="A24:A25"/>
    <mergeCell ref="A26:A27"/>
    <mergeCell ref="A29:A30"/>
    <mergeCell ref="A31:A32"/>
    <mergeCell ref="A33:A34"/>
    <mergeCell ref="A35:A36"/>
    <mergeCell ref="A37:A38"/>
    <mergeCell ref="A39:A40"/>
    <mergeCell ref="A41:A42"/>
    <mergeCell ref="B14:B15"/>
    <mergeCell ref="B16:B17"/>
    <mergeCell ref="B18:B19"/>
    <mergeCell ref="B20:B21"/>
    <mergeCell ref="B22:B23"/>
    <mergeCell ref="B24:B25"/>
    <mergeCell ref="B26:B27"/>
    <mergeCell ref="B29:B30"/>
    <mergeCell ref="B31:B32"/>
    <mergeCell ref="B33:B34"/>
    <mergeCell ref="B35:B36"/>
    <mergeCell ref="B37:B38"/>
    <mergeCell ref="B39:B40"/>
    <mergeCell ref="B41:B42"/>
    <mergeCell ref="C14:C15"/>
    <mergeCell ref="C16:C17"/>
    <mergeCell ref="C18:C19"/>
    <mergeCell ref="C20:C21"/>
    <mergeCell ref="C22:C23"/>
    <mergeCell ref="C24:C25"/>
    <mergeCell ref="C26:C27"/>
    <mergeCell ref="C29:C30"/>
    <mergeCell ref="C31:C32"/>
    <mergeCell ref="C33:C34"/>
    <mergeCell ref="C35:C36"/>
    <mergeCell ref="C37:C38"/>
    <mergeCell ref="C39:C40"/>
    <mergeCell ref="C41:C42"/>
    <mergeCell ref="D14:D15"/>
    <mergeCell ref="D16:D17"/>
    <mergeCell ref="D18:D19"/>
    <mergeCell ref="D20:D21"/>
    <mergeCell ref="D22:D23"/>
    <mergeCell ref="D24:D25"/>
    <mergeCell ref="D26:D27"/>
  </mergeCells>
  <conditionalFormatting sqref="A2">
    <cfRule type="cellIs" dxfId="1" priority="3" stopIfTrue="1" operator="equal">
      <formula>#DIV/0!</formula>
    </cfRule>
    <cfRule type="cellIs" dxfId="1" priority="4" stopIfTrue="1" operator="equal">
      <formula>#REF!</formula>
    </cfRule>
  </conditionalFormatting>
  <conditionalFormatting sqref="C43:D65">
    <cfRule type="cellIs" dxfId="0" priority="1" stopIfTrue="1" operator="equal">
      <formula>#DIV/0!</formula>
    </cfRule>
    <cfRule type="cellIs" dxfId="0" priority="2" stopIfTrue="1" operator="equal">
      <formula>#REF!</formula>
    </cfRule>
  </conditionalFormatting>
  <pageMargins left="0.45" right="0.313888888888889" top="0.471527777777778" bottom="0.393055555555556" header="0.313888888888889" footer="0.15625"/>
  <pageSetup paperSize="9" orientation="portrait" horizontalDpi="1200" verticalDpi="1200"/>
  <headerFooter>
    <oddFooter>&amp;L&amp;10编制：                                                  复核：                            部门领导：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进度完成情况</vt:lpstr>
      <vt:lpstr>销售（出租）完成情况</vt:lpstr>
      <vt:lpstr>资金投入情况</vt:lpstr>
      <vt:lpstr>资金投入情况 (2)</vt:lpstr>
      <vt:lpstr>下季度计划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熊朝福</cp:lastModifiedBy>
  <dcterms:created xsi:type="dcterms:W3CDTF">2006-09-16T00:00:00Z</dcterms:created>
  <cp:lastPrinted>2015-04-10T06:50:00Z</cp:lastPrinted>
  <dcterms:modified xsi:type="dcterms:W3CDTF">2018-09-18T01:50:10Z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2052-11.1.0.7811</vt:lpwstr>
  </property>
</Properties>
</file>