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1440" windowWidth="19200" windowHeight="10290" tabRatio="793"/>
  </bookViews>
  <sheets>
    <sheet name="应收账款排名" sheetId="10" r:id="rId1"/>
    <sheet name="已完工未结算" sheetId="3" r:id="rId2"/>
    <sheet name="分项目汇总排名表" sheetId="4" r:id="rId3"/>
    <sheet name="应收质保金排名表" sheetId="5" r:id="rId4"/>
    <sheet name="往来单位余额表" sheetId="6" r:id="rId5"/>
    <sheet name="重点项目跟踪" sheetId="7" r:id="rId6"/>
    <sheet name="分国别应收账款" sheetId="8" r:id="rId7"/>
    <sheet name="垫资投资类项目资金投入月度跟踪表" sheetId="11" r:id="rId8"/>
    <sheet name="指标排名分析及两金压降工作汇报（word文档上报）" sheetId="9" r:id="rId9"/>
  </sheets>
  <calcPr calcId="125725"/>
</workbook>
</file>

<file path=xl/calcChain.xml><?xml version="1.0" encoding="utf-8"?>
<calcChain xmlns="http://schemas.openxmlformats.org/spreadsheetml/2006/main">
  <c r="F32" i="5"/>
  <c r="H7" i="3"/>
  <c r="G26" i="5"/>
  <c r="J12" i="10"/>
  <c r="G7" l="1"/>
  <c r="E11" i="3"/>
  <c r="F6"/>
  <c r="E6"/>
  <c r="H12" i="5"/>
  <c r="H15"/>
  <c r="G12"/>
  <c r="G15"/>
  <c r="E26"/>
  <c r="C6" i="4" l="1"/>
  <c r="D26" i="3" l="1"/>
  <c r="F10" i="7" l="1"/>
  <c r="F18"/>
  <c r="F17"/>
  <c r="F16"/>
  <c r="F4"/>
  <c r="F6"/>
  <c r="F5"/>
  <c r="K28" i="10"/>
  <c r="K27"/>
  <c r="K26"/>
  <c r="K25"/>
  <c r="K24"/>
  <c r="K23"/>
  <c r="K22"/>
  <c r="K21"/>
  <c r="K20"/>
  <c r="K18"/>
  <c r="K16"/>
  <c r="K17"/>
  <c r="K14"/>
  <c r="K15"/>
  <c r="K13"/>
  <c r="K12"/>
  <c r="K11"/>
  <c r="K10"/>
  <c r="K9"/>
  <c r="K8"/>
  <c r="K7"/>
  <c r="K6"/>
  <c r="J14" i="5"/>
  <c r="J13"/>
  <c r="J12"/>
  <c r="J20"/>
  <c r="J19"/>
  <c r="J18"/>
  <c r="J17"/>
  <c r="J16"/>
  <c r="J15"/>
  <c r="J11"/>
  <c r="J10"/>
  <c r="J9"/>
  <c r="J8"/>
  <c r="J7"/>
  <c r="J6"/>
  <c r="E33"/>
  <c r="E34" s="1"/>
  <c r="D34" i="3" l="1"/>
  <c r="F6" i="4"/>
  <c r="F9" l="1"/>
  <c r="K98" i="8" l="1"/>
  <c r="D6" i="4" l="1"/>
  <c r="F29" i="10" l="1"/>
  <c r="K29" s="1"/>
  <c r="C19" i="4" l="1"/>
  <c r="F12" l="1"/>
  <c r="F11" l="1"/>
  <c r="F5" l="1"/>
  <c r="H10" l="1"/>
  <c r="E10" l="1"/>
  <c r="G10" s="1"/>
  <c r="E14"/>
  <c r="G14" s="1"/>
  <c r="H177" i="8" l="1"/>
  <c r="E21" i="3"/>
  <c r="F21"/>
  <c r="H174" i="8" l="1"/>
  <c r="H180"/>
  <c r="F19" i="4" l="1"/>
  <c r="F26" s="1"/>
  <c r="D19" l="1"/>
  <c r="J26" i="5" l="1"/>
  <c r="E35"/>
  <c r="G183" i="8"/>
  <c r="H171"/>
  <c r="H9" i="5" l="1"/>
  <c r="H8"/>
  <c r="H6"/>
  <c r="C21" i="4" l="1"/>
  <c r="D21"/>
  <c r="C10" i="6"/>
  <c r="H18" i="10" l="1"/>
  <c r="H28"/>
  <c r="H25"/>
  <c r="H27"/>
  <c r="H26"/>
  <c r="H17"/>
  <c r="H15"/>
  <c r="H14"/>
  <c r="H16"/>
  <c r="H7"/>
  <c r="H6"/>
  <c r="H6" i="4" l="1"/>
  <c r="H12"/>
  <c r="H8"/>
  <c r="H9"/>
  <c r="H7"/>
  <c r="H11"/>
  <c r="H13"/>
  <c r="H14"/>
  <c r="H15"/>
  <c r="H16"/>
  <c r="H17"/>
  <c r="H5"/>
  <c r="F11" i="3"/>
  <c r="F24"/>
  <c r="F25"/>
  <c r="F22"/>
  <c r="F23"/>
  <c r="F20"/>
  <c r="F10"/>
  <c r="F5"/>
  <c r="J23" i="5" l="1"/>
  <c r="J24"/>
  <c r="J21"/>
  <c r="J22" l="1"/>
  <c r="G185" i="8" l="1"/>
  <c r="G184"/>
  <c r="G190" s="1"/>
  <c r="G189"/>
  <c r="H96"/>
  <c r="J10" i="10" l="1"/>
  <c r="J12" i="11" l="1"/>
  <c r="H12"/>
  <c r="G12"/>
  <c r="D12"/>
  <c r="I11"/>
  <c r="I10"/>
  <c r="I9"/>
  <c r="I8"/>
  <c r="I7"/>
  <c r="I12" s="1"/>
  <c r="I6"/>
  <c r="G18" i="10" l="1"/>
  <c r="I14" i="3" l="1"/>
  <c r="E22" l="1"/>
  <c r="G27" i="10" l="1"/>
  <c r="G16"/>
  <c r="G6"/>
  <c r="G28"/>
  <c r="G25"/>
  <c r="G26"/>
  <c r="G17"/>
  <c r="G15"/>
  <c r="G14"/>
  <c r="G29" l="1"/>
  <c r="H279" i="8" l="1"/>
  <c r="G32" i="10"/>
  <c r="H4" i="8"/>
  <c r="H7"/>
  <c r="H10"/>
  <c r="H13"/>
  <c r="H16"/>
  <c r="H19"/>
  <c r="H22"/>
  <c r="H25"/>
  <c r="H28"/>
  <c r="H31"/>
  <c r="H34"/>
  <c r="H37"/>
  <c r="H40"/>
  <c r="H43"/>
  <c r="F46"/>
  <c r="F50" s="1"/>
  <c r="G46"/>
  <c r="G47"/>
  <c r="G51" s="1"/>
  <c r="G48"/>
  <c r="G52" s="1"/>
  <c r="G49"/>
  <c r="G53" s="1"/>
  <c r="H54"/>
  <c r="H57"/>
  <c r="H60"/>
  <c r="H63"/>
  <c r="H66"/>
  <c r="H69"/>
  <c r="H72"/>
  <c r="H75"/>
  <c r="H78"/>
  <c r="H81"/>
  <c r="G84"/>
  <c r="G85"/>
  <c r="G94" s="1"/>
  <c r="G86"/>
  <c r="G95" s="1"/>
  <c r="H87"/>
  <c r="H90"/>
  <c r="G93"/>
  <c r="G50" l="1"/>
  <c r="G272"/>
  <c r="H84"/>
  <c r="H46"/>
  <c r="H50" l="1"/>
  <c r="H93"/>
  <c r="G8" i="5" l="1"/>
  <c r="I8" s="1"/>
  <c r="E23" i="3" l="1"/>
  <c r="G6" i="5" l="1"/>
  <c r="I7" l="1"/>
  <c r="E10" i="3"/>
  <c r="G24" i="5" l="1"/>
  <c r="H162" i="8"/>
  <c r="E11" i="4"/>
  <c r="G21" i="5" l="1"/>
  <c r="E16" i="4" l="1"/>
  <c r="G16" s="1"/>
  <c r="G23" i="5" l="1"/>
  <c r="E25" i="3" l="1"/>
  <c r="E15" i="4" l="1"/>
  <c r="G15" s="1"/>
  <c r="E17"/>
  <c r="G17" s="1"/>
  <c r="E8"/>
  <c r="G8" s="1"/>
  <c r="E13"/>
  <c r="G13" s="1"/>
  <c r="E5" l="1"/>
  <c r="E24" i="3"/>
  <c r="E20"/>
  <c r="G11" i="4" s="1"/>
  <c r="G5" l="1"/>
  <c r="E7"/>
  <c r="G7" s="1"/>
  <c r="E12"/>
  <c r="G12" s="1"/>
  <c r="E9"/>
  <c r="G9" s="1"/>
  <c r="E6"/>
  <c r="G6" s="1"/>
  <c r="E19" l="1"/>
  <c r="G19" s="1"/>
  <c r="G9" i="5"/>
  <c r="I11" l="1"/>
  <c r="E5" i="3" l="1"/>
  <c r="E26" s="1"/>
  <c r="G268" i="8" l="1"/>
  <c r="G271" s="1"/>
  <c r="G267"/>
  <c r="G270" s="1"/>
  <c r="G266"/>
  <c r="G269" s="1"/>
  <c r="H263"/>
  <c r="H256"/>
  <c r="G255"/>
  <c r="G262" s="1"/>
  <c r="G276" s="1"/>
  <c r="F255"/>
  <c r="F262" s="1"/>
  <c r="F276" s="1"/>
  <c r="G254"/>
  <c r="G253"/>
  <c r="G252"/>
  <c r="H249"/>
  <c r="H245"/>
  <c r="H241"/>
  <c r="H238"/>
  <c r="H235"/>
  <c r="H232"/>
  <c r="H229"/>
  <c r="H225"/>
  <c r="G224"/>
  <c r="G223"/>
  <c r="G222"/>
  <c r="H219"/>
  <c r="H216"/>
  <c r="H213"/>
  <c r="H210"/>
  <c r="G209"/>
  <c r="G208"/>
  <c r="G207"/>
  <c r="H204"/>
  <c r="H201"/>
  <c r="H198"/>
  <c r="H195"/>
  <c r="H192"/>
  <c r="H186"/>
  <c r="G191"/>
  <c r="H168"/>
  <c r="H165"/>
  <c r="H159"/>
  <c r="H156"/>
  <c r="H153"/>
  <c r="H150"/>
  <c r="H147"/>
  <c r="H144"/>
  <c r="H141"/>
  <c r="H138"/>
  <c r="H135"/>
  <c r="H132"/>
  <c r="H129"/>
  <c r="H126"/>
  <c r="H123"/>
  <c r="H120"/>
  <c r="H117"/>
  <c r="H114"/>
  <c r="H111"/>
  <c r="H108"/>
  <c r="H105"/>
  <c r="H102"/>
  <c r="H99"/>
  <c r="H207" l="1"/>
  <c r="G259"/>
  <c r="G273" s="1"/>
  <c r="H252"/>
  <c r="G260"/>
  <c r="G274" s="1"/>
  <c r="H222"/>
  <c r="G261"/>
  <c r="G275" s="1"/>
  <c r="H183"/>
  <c r="H189" s="1"/>
  <c r="H269"/>
  <c r="F272"/>
  <c r="H266"/>
  <c r="B10" i="6"/>
  <c r="H259" i="8" l="1"/>
  <c r="H272" s="1"/>
  <c r="I177" l="1"/>
  <c r="I180"/>
  <c r="I174"/>
  <c r="I171"/>
  <c r="I165"/>
  <c r="I168"/>
  <c r="I90"/>
  <c r="I7"/>
  <c r="I13"/>
  <c r="I19"/>
  <c r="I25"/>
  <c r="I31"/>
  <c r="I37"/>
  <c r="I43"/>
  <c r="I54"/>
  <c r="I60"/>
  <c r="I66"/>
  <c r="I72"/>
  <c r="I78"/>
  <c r="I87"/>
  <c r="I81"/>
  <c r="I22"/>
  <c r="I40"/>
  <c r="I57"/>
  <c r="I75"/>
  <c r="I16"/>
  <c r="I34"/>
  <c r="I4"/>
  <c r="I69"/>
  <c r="I10"/>
  <c r="I28"/>
  <c r="I63"/>
  <c r="I84"/>
  <c r="I46"/>
  <c r="I50"/>
  <c r="I93"/>
  <c r="I159"/>
  <c r="I162"/>
  <c r="I263"/>
  <c r="I245"/>
  <c r="I238"/>
  <c r="I232"/>
  <c r="I225"/>
  <c r="I204"/>
  <c r="I198"/>
  <c r="I192"/>
  <c r="I153"/>
  <c r="I147"/>
  <c r="I141"/>
  <c r="I135"/>
  <c r="I129"/>
  <c r="I123"/>
  <c r="I219"/>
  <c r="I213"/>
  <c r="I186"/>
  <c r="I272"/>
  <c r="I132"/>
  <c r="I120"/>
  <c r="I256"/>
  <c r="I276"/>
  <c r="I126"/>
  <c r="I216"/>
  <c r="I222"/>
  <c r="I229"/>
  <c r="I207"/>
  <c r="I156"/>
  <c r="I111"/>
  <c r="I183"/>
  <c r="I144"/>
  <c r="I252"/>
  <c r="I117"/>
  <c r="I102"/>
  <c r="I150"/>
  <c r="I249"/>
  <c r="I195"/>
  <c r="I105"/>
  <c r="I138"/>
  <c r="I235"/>
  <c r="I96"/>
  <c r="I99"/>
  <c r="I108"/>
  <c r="I241"/>
  <c r="I201"/>
  <c r="I114"/>
  <c r="I210"/>
  <c r="I274"/>
  <c r="I269"/>
  <c r="I266"/>
  <c r="I275"/>
  <c r="I259"/>
  <c r="I189"/>
  <c r="I273"/>
</calcChain>
</file>

<file path=xl/sharedStrings.xml><?xml version="1.0" encoding="utf-8"?>
<sst xmlns="http://schemas.openxmlformats.org/spreadsheetml/2006/main" count="855" uniqueCount="429">
  <si>
    <r>
      <rPr>
        <b/>
        <sz val="18"/>
        <rFont val="宋体"/>
        <family val="3"/>
        <charset val="134"/>
      </rPr>
      <t>应收账款情况表</t>
    </r>
    <phoneticPr fontId="7" type="noConversion"/>
  </si>
  <si>
    <r>
      <rPr>
        <sz val="11"/>
        <rFont val="宋体"/>
        <family val="3"/>
        <charset val="134"/>
      </rPr>
      <t>金额单位：人民币万元</t>
    </r>
    <phoneticPr fontId="7" type="noConversion"/>
  </si>
  <si>
    <r>
      <rPr>
        <b/>
        <sz val="11"/>
        <rFont val="宋体"/>
        <family val="3"/>
        <charset val="134"/>
      </rPr>
      <t>序号</t>
    </r>
    <phoneticPr fontId="7" type="noConversion"/>
  </si>
  <si>
    <r>
      <rPr>
        <b/>
        <sz val="11"/>
        <rFont val="宋体"/>
        <family val="3"/>
        <charset val="134"/>
      </rPr>
      <t>债务人名称</t>
    </r>
    <phoneticPr fontId="7" type="noConversion"/>
  </si>
  <si>
    <r>
      <rPr>
        <b/>
        <sz val="11"/>
        <color theme="1"/>
        <rFont val="宋体"/>
        <family val="3"/>
        <charset val="134"/>
      </rPr>
      <t>应收工程
款余额</t>
    </r>
    <phoneticPr fontId="7" type="noConversion"/>
  </si>
  <si>
    <r>
      <rPr>
        <b/>
        <sz val="11"/>
        <rFont val="宋体"/>
        <family val="3"/>
        <charset val="134"/>
      </rPr>
      <t>金额汇总</t>
    </r>
    <phoneticPr fontId="7" type="noConversion"/>
  </si>
  <si>
    <r>
      <rPr>
        <b/>
        <sz val="11"/>
        <color theme="1"/>
        <rFont val="宋体"/>
        <family val="3"/>
        <charset val="134"/>
      </rPr>
      <t>应收账款
指标排名</t>
    </r>
    <phoneticPr fontId="7" type="noConversion"/>
  </si>
  <si>
    <r>
      <rPr>
        <b/>
        <sz val="11"/>
        <rFont val="宋体"/>
        <family val="3"/>
        <charset val="134"/>
      </rPr>
      <t>备注</t>
    </r>
    <phoneticPr fontId="7" type="noConversion"/>
  </si>
  <si>
    <t>中国医院800米工程</t>
  </si>
  <si>
    <t>杜阿拉市政府</t>
  </si>
  <si>
    <t>NJOYA道路修复标</t>
  </si>
  <si>
    <t>社会住房小区1期</t>
  </si>
  <si>
    <t>市政2016管涵修复标</t>
  </si>
  <si>
    <t>雅温得市政4公里标</t>
  </si>
  <si>
    <t>雅温得市政府</t>
  </si>
  <si>
    <t>雅温得市政立交桥修复</t>
  </si>
  <si>
    <t>喀麦隆城建部</t>
  </si>
  <si>
    <t>雅温得市政奥兰贝</t>
  </si>
  <si>
    <t>雅温得水渠标</t>
  </si>
  <si>
    <t>江苏交工</t>
  </si>
  <si>
    <t>税务总局大楼标</t>
  </si>
  <si>
    <t>喀麦隆财政部</t>
  </si>
  <si>
    <r>
      <rPr>
        <sz val="11"/>
        <rFont val="宋体"/>
        <family val="3"/>
        <charset val="134"/>
      </rPr>
      <t>合</t>
    </r>
    <r>
      <rPr>
        <sz val="11"/>
        <rFont val="Arial Narrow"/>
        <family val="2"/>
      </rPr>
      <t xml:space="preserve">    </t>
    </r>
    <r>
      <rPr>
        <sz val="11"/>
        <rFont val="宋体"/>
        <family val="3"/>
        <charset val="134"/>
      </rPr>
      <t>计</t>
    </r>
    <phoneticPr fontId="7" type="noConversion"/>
  </si>
  <si>
    <r>
      <rPr>
        <sz val="11"/>
        <rFont val="宋体"/>
        <family val="3"/>
        <charset val="134"/>
      </rPr>
      <t>制表：</t>
    </r>
    <phoneticPr fontId="7" type="noConversion"/>
  </si>
  <si>
    <t>帐套名称</t>
    <phoneticPr fontId="7" type="noConversion"/>
  </si>
  <si>
    <t>工程项目名称</t>
    <phoneticPr fontId="7" type="noConversion"/>
  </si>
  <si>
    <t>制表：</t>
    <phoneticPr fontId="7" type="noConversion"/>
  </si>
  <si>
    <t>单户报表帐套名称</t>
    <phoneticPr fontId="1" type="noConversion"/>
  </si>
  <si>
    <t>帐套下核算工程项目名称</t>
    <phoneticPr fontId="1" type="noConversion"/>
  </si>
  <si>
    <t>债务人名称</t>
    <phoneticPr fontId="1" type="noConversion"/>
  </si>
  <si>
    <t>对冲前应收工程款原值</t>
    <phoneticPr fontId="1" type="noConversion"/>
  </si>
  <si>
    <t>小计数</t>
    <phoneticPr fontId="1" type="noConversion"/>
  </si>
  <si>
    <r>
      <rPr>
        <b/>
        <sz val="18"/>
        <rFont val="宋体"/>
        <family val="3"/>
        <charset val="134"/>
      </rPr>
      <t>各项目已完工未结算指标排名表</t>
    </r>
    <phoneticPr fontId="7" type="noConversion"/>
  </si>
  <si>
    <r>
      <rPr>
        <b/>
        <sz val="11"/>
        <rFont val="宋体"/>
        <family val="3"/>
        <charset val="134"/>
      </rPr>
      <t>序号</t>
    </r>
  </si>
  <si>
    <r>
      <rPr>
        <b/>
        <sz val="11"/>
        <rFont val="宋体"/>
        <family val="3"/>
        <charset val="134"/>
      </rPr>
      <t>已完工未结算</t>
    </r>
    <phoneticPr fontId="7" type="noConversion"/>
  </si>
  <si>
    <r>
      <rPr>
        <b/>
        <sz val="11"/>
        <color theme="1"/>
        <rFont val="宋体"/>
        <family val="3"/>
        <charset val="134"/>
      </rPr>
      <t>已完工未结算
指标排名</t>
    </r>
    <phoneticPr fontId="7" type="noConversion"/>
  </si>
  <si>
    <r>
      <rPr>
        <b/>
        <sz val="11"/>
        <color theme="1"/>
        <rFont val="宋体"/>
        <family val="3"/>
        <charset val="134"/>
      </rPr>
      <t>备注</t>
    </r>
    <phoneticPr fontId="7" type="noConversion"/>
  </si>
  <si>
    <r>
      <rPr>
        <b/>
        <sz val="11"/>
        <rFont val="宋体"/>
        <family val="3"/>
        <charset val="134"/>
      </rPr>
      <t>合</t>
    </r>
    <r>
      <rPr>
        <b/>
        <sz val="11"/>
        <rFont val="Arial Narrow"/>
        <family val="2"/>
      </rPr>
      <t xml:space="preserve">   </t>
    </r>
    <r>
      <rPr>
        <b/>
        <sz val="11"/>
        <rFont val="宋体"/>
        <family val="3"/>
        <charset val="134"/>
      </rPr>
      <t>计</t>
    </r>
  </si>
  <si>
    <t>帐套名称</t>
    <phoneticPr fontId="1" type="noConversion"/>
  </si>
  <si>
    <t>工程项目名称</t>
    <phoneticPr fontId="1" type="noConversion"/>
  </si>
  <si>
    <t>已完工未结算金额</t>
    <phoneticPr fontId="1" type="noConversion"/>
  </si>
  <si>
    <t>按金额排名</t>
    <phoneticPr fontId="7" type="noConversion"/>
  </si>
  <si>
    <t>按金额排名</t>
    <phoneticPr fontId="1" type="noConversion"/>
  </si>
  <si>
    <t>应收账款与已完工未结算月度排名表</t>
    <phoneticPr fontId="7" type="noConversion"/>
  </si>
  <si>
    <r>
      <rPr>
        <sz val="11"/>
        <color theme="1"/>
        <rFont val="宋体"/>
        <family val="2"/>
        <charset val="134"/>
      </rPr>
      <t>已完工未
结算余额</t>
    </r>
    <phoneticPr fontId="7" type="noConversion"/>
  </si>
  <si>
    <r>
      <rPr>
        <sz val="11"/>
        <color theme="1"/>
        <rFont val="宋体"/>
        <family val="2"/>
        <charset val="134"/>
      </rPr>
      <t>应收账款
余额</t>
    </r>
    <phoneticPr fontId="7" type="noConversion"/>
  </si>
  <si>
    <r>
      <rPr>
        <b/>
        <sz val="11"/>
        <rFont val="宋体"/>
        <family val="3"/>
        <charset val="134"/>
      </rPr>
      <t>小计</t>
    </r>
    <phoneticPr fontId="7" type="noConversion"/>
  </si>
  <si>
    <r>
      <rPr>
        <sz val="11"/>
        <color theme="1"/>
        <rFont val="宋体"/>
        <family val="2"/>
        <charset val="134"/>
      </rPr>
      <t>占预计全年
营业收入
的百分比</t>
    </r>
    <phoneticPr fontId="7" type="noConversion"/>
  </si>
  <si>
    <r>
      <rPr>
        <b/>
        <sz val="11"/>
        <rFont val="宋体"/>
        <family val="3"/>
        <charset val="134"/>
      </rPr>
      <t>合计</t>
    </r>
    <phoneticPr fontId="7" type="noConversion"/>
  </si>
  <si>
    <t>具体工程项目名称</t>
    <phoneticPr fontId="1" type="noConversion"/>
  </si>
  <si>
    <t>已完工未结算余额</t>
    <phoneticPr fontId="1" type="noConversion"/>
  </si>
  <si>
    <t>对冲前应收账款原值</t>
    <phoneticPr fontId="1" type="noConversion"/>
  </si>
  <si>
    <t>两者合计</t>
    <phoneticPr fontId="1" type="noConversion"/>
  </si>
  <si>
    <t>两者合计占营业收入比重</t>
    <phoneticPr fontId="1" type="noConversion"/>
  </si>
  <si>
    <r>
      <rPr>
        <b/>
        <sz val="18"/>
        <rFont val="宋体"/>
        <family val="3"/>
        <charset val="134"/>
      </rPr>
      <t>应收质保金情况表</t>
    </r>
    <phoneticPr fontId="7" type="noConversion"/>
  </si>
  <si>
    <r>
      <rPr>
        <sz val="11"/>
        <rFont val="宋体"/>
        <family val="3"/>
        <charset val="134"/>
      </rPr>
      <t>金额单位：人民币万元</t>
    </r>
    <phoneticPr fontId="7" type="noConversion"/>
  </si>
  <si>
    <r>
      <rPr>
        <b/>
        <sz val="11"/>
        <rFont val="宋体"/>
        <family val="3"/>
        <charset val="134"/>
      </rPr>
      <t>序号</t>
    </r>
    <phoneticPr fontId="7" type="noConversion"/>
  </si>
  <si>
    <r>
      <rPr>
        <b/>
        <sz val="11"/>
        <rFont val="宋体"/>
        <family val="3"/>
        <charset val="134"/>
      </rPr>
      <t>债务人名称</t>
    </r>
    <phoneticPr fontId="7" type="noConversion"/>
  </si>
  <si>
    <r>
      <rPr>
        <b/>
        <sz val="11"/>
        <rFont val="宋体"/>
        <family val="3"/>
        <charset val="134"/>
      </rPr>
      <t>应收质保金</t>
    </r>
    <phoneticPr fontId="7" type="noConversion"/>
  </si>
  <si>
    <r>
      <rPr>
        <b/>
        <sz val="11"/>
        <rFont val="宋体"/>
        <family val="3"/>
        <charset val="134"/>
      </rPr>
      <t>金额汇总</t>
    </r>
    <phoneticPr fontId="7" type="noConversion"/>
  </si>
  <si>
    <r>
      <rPr>
        <b/>
        <sz val="11"/>
        <rFont val="宋体"/>
        <family val="3"/>
        <charset val="134"/>
      </rPr>
      <t>应收质保金指标排名</t>
    </r>
    <phoneticPr fontId="7" type="noConversion"/>
  </si>
  <si>
    <r>
      <rPr>
        <b/>
        <sz val="11"/>
        <rFont val="宋体"/>
        <family val="3"/>
        <charset val="134"/>
      </rPr>
      <t>数额</t>
    </r>
    <phoneticPr fontId="7" type="noConversion"/>
  </si>
  <si>
    <r>
      <rPr>
        <b/>
        <sz val="11"/>
        <rFont val="宋体"/>
        <family val="3"/>
        <charset val="134"/>
      </rPr>
      <t>到期时间</t>
    </r>
    <phoneticPr fontId="7" type="noConversion"/>
  </si>
  <si>
    <r>
      <rPr>
        <sz val="11"/>
        <rFont val="宋体"/>
        <family val="3"/>
        <charset val="134"/>
      </rPr>
      <t>制表：</t>
    </r>
    <phoneticPr fontId="7" type="noConversion"/>
  </si>
  <si>
    <t>按比例大小顺序排名</t>
    <phoneticPr fontId="1" type="noConversion"/>
  </si>
  <si>
    <t>单户帐套名称</t>
    <phoneticPr fontId="7" type="noConversion"/>
  </si>
  <si>
    <t>工程项目名称</t>
    <phoneticPr fontId="7" type="noConversion"/>
  </si>
  <si>
    <t>折现前应收质保金原值</t>
    <phoneticPr fontId="1" type="noConversion"/>
  </si>
  <si>
    <t>2017年10月填写为“1710”</t>
    <phoneticPr fontId="1" type="noConversion"/>
  </si>
  <si>
    <t>金额小计</t>
    <phoneticPr fontId="7" type="noConversion"/>
  </si>
  <si>
    <t>货币单位：美元</t>
  </si>
  <si>
    <t>单位名称</t>
    <phoneticPr fontId="7" type="noConversion"/>
  </si>
  <si>
    <t>年初余额</t>
    <phoneticPr fontId="1" type="noConversion"/>
  </si>
  <si>
    <t>当前账面余额</t>
  </si>
  <si>
    <t>往来单位名称</t>
  </si>
  <si>
    <t>当前账面余额</t>
    <phoneticPr fontId="1" type="noConversion"/>
  </si>
  <si>
    <t>东南非公司</t>
  </si>
  <si>
    <t>吉布提基础教育学校</t>
  </si>
  <si>
    <t>喀麦隆雅杜高速项目</t>
    <phoneticPr fontId="7" type="noConversion"/>
  </si>
  <si>
    <t>中西非公司</t>
    <phoneticPr fontId="1" type="noConversion"/>
  </si>
  <si>
    <t>亚的斯公司</t>
  </si>
  <si>
    <t>乍得MONDOU项目</t>
    <phoneticPr fontId="7" type="noConversion"/>
  </si>
  <si>
    <t>东非公司</t>
    <phoneticPr fontId="1" type="noConversion"/>
  </si>
  <si>
    <t>埃塞WM铁路项目</t>
  </si>
  <si>
    <t>雅温得市政项目</t>
    <phoneticPr fontId="7" type="noConversion"/>
  </si>
  <si>
    <t>中非公司</t>
  </si>
  <si>
    <t>吉布提多哈雷项目</t>
  </si>
  <si>
    <t>中非喀麦隆KM项目</t>
    <phoneticPr fontId="7" type="noConversion"/>
  </si>
  <si>
    <t>亚太公司</t>
    <phoneticPr fontId="1" type="noConversion"/>
  </si>
  <si>
    <t>东非first highway</t>
  </si>
  <si>
    <t>中非房建项目</t>
    <phoneticPr fontId="7" type="noConversion"/>
  </si>
  <si>
    <t>监理项目</t>
    <phoneticPr fontId="1" type="noConversion"/>
  </si>
  <si>
    <t>埃塞MEKELLE工业园</t>
  </si>
  <si>
    <t>中西非布隆迪项目</t>
    <phoneticPr fontId="7" type="noConversion"/>
  </si>
  <si>
    <t>合计</t>
    <phoneticPr fontId="1" type="noConversion"/>
  </si>
  <si>
    <t>援桑吉巴尔打井供水</t>
  </si>
  <si>
    <t>中西非刚果（金）</t>
    <phoneticPr fontId="7" type="noConversion"/>
  </si>
  <si>
    <t>注：“-”号为海外事业部欠区域公司往来款。</t>
    <phoneticPr fontId="1" type="noConversion"/>
  </si>
  <si>
    <t>埃塞机场航站楼项目</t>
  </si>
  <si>
    <t>加蓬FM路项目</t>
    <phoneticPr fontId="7" type="noConversion"/>
  </si>
  <si>
    <t>莫桑比克RM项目</t>
  </si>
  <si>
    <t>加蓬LK项目</t>
    <phoneticPr fontId="7" type="noConversion"/>
  </si>
  <si>
    <t>乌干达K-E机场高速</t>
  </si>
  <si>
    <t>尼日尔EM路项目</t>
    <phoneticPr fontId="7" type="noConversion"/>
  </si>
  <si>
    <t>莫桑比克办事处</t>
  </si>
  <si>
    <t>刚果（金）LL项目</t>
    <phoneticPr fontId="7" type="noConversion"/>
  </si>
  <si>
    <t>南苏丹办事处</t>
  </si>
  <si>
    <t>加蓬OM项目</t>
    <phoneticPr fontId="7" type="noConversion"/>
  </si>
  <si>
    <t>乌干达LJ项目</t>
  </si>
  <si>
    <t>SIC房地产公司</t>
    <phoneticPr fontId="7" type="noConversion"/>
  </si>
  <si>
    <t>乌干达机场扩建项目</t>
  </si>
  <si>
    <t>萨摩亚体育场项目</t>
    <phoneticPr fontId="7" type="noConversion"/>
  </si>
  <si>
    <t>中非喀麦隆项目</t>
    <phoneticPr fontId="7" type="noConversion"/>
  </si>
  <si>
    <t>中东办事处</t>
    <phoneticPr fontId="7" type="noConversion"/>
  </si>
  <si>
    <t>注：“-”号为各区域公司欠项目往来款。</t>
    <phoneticPr fontId="1" type="noConversion"/>
  </si>
  <si>
    <t>货币单位：美元</t>
    <phoneticPr fontId="1" type="noConversion"/>
  </si>
  <si>
    <t xml:space="preserve">                货币单位：万元人民币</t>
    <phoneticPr fontId="1" type="noConversion"/>
  </si>
  <si>
    <t>指标</t>
    <phoneticPr fontId="1" type="noConversion"/>
  </si>
  <si>
    <t>区域公司</t>
    <phoneticPr fontId="1" type="noConversion"/>
  </si>
  <si>
    <t>项目</t>
    <phoneticPr fontId="1" type="noConversion"/>
  </si>
  <si>
    <t>金额</t>
    <phoneticPr fontId="1" type="noConversion"/>
  </si>
  <si>
    <t>简要情况</t>
    <phoneticPr fontId="1" type="noConversion"/>
  </si>
  <si>
    <t>应收账款</t>
    <phoneticPr fontId="1" type="noConversion"/>
  </si>
  <si>
    <t>中非</t>
    <phoneticPr fontId="1" type="noConversion"/>
  </si>
  <si>
    <t>东非</t>
    <phoneticPr fontId="1" type="noConversion"/>
  </si>
  <si>
    <t>东南非</t>
    <phoneticPr fontId="1" type="noConversion"/>
  </si>
  <si>
    <t>中西非</t>
    <phoneticPr fontId="1" type="noConversion"/>
  </si>
  <si>
    <t>WM铁路</t>
    <phoneticPr fontId="1" type="noConversion"/>
  </si>
  <si>
    <t>已完工未结算</t>
    <phoneticPr fontId="1" type="noConversion"/>
  </si>
  <si>
    <t>应收质保金</t>
    <phoneticPr fontId="1" type="noConversion"/>
  </si>
  <si>
    <t>亚太</t>
    <phoneticPr fontId="1" type="noConversion"/>
  </si>
  <si>
    <t>说明：要注意和“应收账款排名”及“已完工未结算”表内数据的一致性。</t>
    <phoneticPr fontId="1" type="noConversion"/>
  </si>
  <si>
    <t>说明：1，该表由片区公司财务填写；2，本表的货币单位为美元；3，如有新增单位，请增加后标注颜色；4，各片区公司欠款项目往来请填写负数；5，各片区公司欠款海外事业部往来请填写为正数；6，年初余额不要随意修改；</t>
    <phoneticPr fontId="1" type="noConversion"/>
  </si>
  <si>
    <t>说明：1.该表反映各片区公司在对应指标中分别排名第一位的情况；2，埃塞WM项目为重点必报单位；3，金额均为对冲前或折现前的原值（与前表数据要保持一致）；4，简要情况说明（对指标排名分析的简单概括）；</t>
    <phoneticPr fontId="1" type="noConversion"/>
  </si>
  <si>
    <t>中国国内银行</t>
  </si>
  <si>
    <t>当地政府资金</t>
  </si>
  <si>
    <t>货币单位：万元人民币</t>
    <phoneticPr fontId="1" type="noConversion"/>
  </si>
  <si>
    <t>序号</t>
    <phoneticPr fontId="1" type="noConversion"/>
  </si>
  <si>
    <t>公司</t>
    <phoneticPr fontId="1" type="noConversion"/>
  </si>
  <si>
    <t>国家</t>
    <phoneticPr fontId="1" type="noConversion"/>
  </si>
  <si>
    <t>项目</t>
    <phoneticPr fontId="1" type="noConversion"/>
  </si>
  <si>
    <t>债务人名称</t>
    <phoneticPr fontId="1" type="noConversion"/>
  </si>
  <si>
    <t>资金来源</t>
    <phoneticPr fontId="1" type="noConversion"/>
  </si>
  <si>
    <t>应收账款占比</t>
    <phoneticPr fontId="1" type="noConversion"/>
  </si>
  <si>
    <t>备注</t>
    <phoneticPr fontId="1" type="noConversion"/>
  </si>
  <si>
    <t>东非公司</t>
    <phoneticPr fontId="1" type="noConversion"/>
  </si>
  <si>
    <t>埃塞</t>
    <phoneticPr fontId="1" type="noConversion"/>
  </si>
  <si>
    <t>WM铁路项目</t>
  </si>
  <si>
    <t>未签订贷款协议</t>
    <phoneticPr fontId="1" type="noConversion"/>
  </si>
  <si>
    <t>国际银行</t>
    <phoneticPr fontId="1" type="noConversion"/>
  </si>
  <si>
    <t>高速路项目</t>
  </si>
  <si>
    <t>中国进出口银行</t>
    <phoneticPr fontId="1" type="noConversion"/>
  </si>
  <si>
    <t>埃塞国家公路局</t>
    <phoneticPr fontId="1" type="noConversion"/>
  </si>
  <si>
    <t>连接线项目</t>
  </si>
  <si>
    <t>BS项目</t>
  </si>
  <si>
    <t>埃塞市公路局</t>
    <phoneticPr fontId="1" type="noConversion"/>
  </si>
  <si>
    <t>F6-F4项目</t>
  </si>
  <si>
    <t>OM-F6项目</t>
  </si>
  <si>
    <t>ICP项目</t>
  </si>
  <si>
    <t>埃塞德赛DT项目</t>
  </si>
  <si>
    <t>科威特基金</t>
    <phoneticPr fontId="1" type="noConversion"/>
  </si>
  <si>
    <t>AH项目</t>
  </si>
  <si>
    <t>宝丽机场项目</t>
    <phoneticPr fontId="1" type="noConversion"/>
  </si>
  <si>
    <t>埃塞机场公司</t>
    <phoneticPr fontId="1" type="noConversion"/>
  </si>
  <si>
    <t>MODJO桥新建项目</t>
    <phoneticPr fontId="1" type="noConversion"/>
  </si>
  <si>
    <t>国际银行</t>
  </si>
  <si>
    <t>埃塞国家公路局</t>
  </si>
  <si>
    <t>埃塞MEKELLE工业园项目</t>
    <phoneticPr fontId="1" type="noConversion"/>
  </si>
  <si>
    <t>埃塞工业园发展委员会</t>
    <phoneticPr fontId="1" type="noConversion"/>
  </si>
  <si>
    <t>AA监理标</t>
  </si>
  <si>
    <t>埃塞地区合计</t>
    <phoneticPr fontId="1" type="noConversion"/>
  </si>
  <si>
    <t>东非公司合计</t>
    <phoneticPr fontId="1" type="noConversion"/>
  </si>
  <si>
    <t>东南非公司</t>
    <phoneticPr fontId="1" type="noConversion"/>
  </si>
  <si>
    <t>乌干达</t>
    <phoneticPr fontId="1" type="noConversion"/>
  </si>
  <si>
    <t>乌干达KE项目</t>
  </si>
  <si>
    <t>中国进出口银行</t>
  </si>
  <si>
    <t>乌干达公路局</t>
  </si>
  <si>
    <t>乌干达MN项目</t>
  </si>
  <si>
    <t>乌干达KG项目</t>
  </si>
  <si>
    <t>乌干达NK项目</t>
  </si>
  <si>
    <t>乌干达KK项目</t>
  </si>
  <si>
    <t>乌干达恩德培、金贾、马萨卡市政局</t>
  </si>
  <si>
    <t>乌干达KCCA项目</t>
  </si>
  <si>
    <t>乌干达市政局</t>
  </si>
  <si>
    <t>乌干达KE监理项目</t>
  </si>
  <si>
    <t>乌干达MKK项目</t>
    <phoneticPr fontId="1" type="noConversion"/>
  </si>
  <si>
    <t>乌干达地区合计</t>
    <phoneticPr fontId="1" type="noConversion"/>
  </si>
  <si>
    <t>莫桑</t>
  </si>
  <si>
    <t>韩国进出口银行、非洲发展银行</t>
  </si>
  <si>
    <t>莫桑比克公路局</t>
  </si>
  <si>
    <t>南苏丹</t>
  </si>
  <si>
    <t>银行大楼项目</t>
  </si>
  <si>
    <t>南苏丹中央银行</t>
  </si>
  <si>
    <t>东南非公司合计</t>
    <phoneticPr fontId="1" type="noConversion"/>
  </si>
  <si>
    <t>中非公司</t>
    <phoneticPr fontId="1" type="noConversion"/>
  </si>
  <si>
    <t>喀麦隆</t>
    <phoneticPr fontId="1" type="noConversion"/>
  </si>
  <si>
    <t>喀麦隆雅杜项目</t>
  </si>
  <si>
    <t>喀麦隆公共工程部</t>
  </si>
  <si>
    <t>喀麦隆KM项目</t>
  </si>
  <si>
    <t>非洲发展银行\中非发展银行</t>
  </si>
  <si>
    <t>杜阿拉工业道路改建</t>
    <phoneticPr fontId="1" type="noConversion"/>
  </si>
  <si>
    <t>新马兰机场高速项目</t>
  </si>
  <si>
    <t>feicom大楼项目</t>
  </si>
  <si>
    <t>喀麦隆FEICOM机构</t>
  </si>
  <si>
    <t>杜阿拉项目2014年3标</t>
  </si>
  <si>
    <t>雅温得奥兰贝1期三段</t>
    <phoneticPr fontId="1" type="noConversion"/>
  </si>
  <si>
    <t>杜阿拉社会住房一期二段小区路</t>
    <phoneticPr fontId="1" type="noConversion"/>
  </si>
  <si>
    <t>中非公司本部</t>
    <phoneticPr fontId="1" type="noConversion"/>
  </si>
  <si>
    <t>杜阿拉市政2016年373号道路工程</t>
    <phoneticPr fontId="1" type="noConversion"/>
  </si>
  <si>
    <t>机场高速市内段设计标</t>
    <phoneticPr fontId="1" type="noConversion"/>
  </si>
  <si>
    <t>立交桥新合同</t>
    <phoneticPr fontId="1" type="noConversion"/>
  </si>
  <si>
    <t>TOUTOULI国防部长路</t>
    <phoneticPr fontId="1" type="noConversion"/>
  </si>
  <si>
    <t>杜阿拉监狱标</t>
    <phoneticPr fontId="1" type="noConversion"/>
  </si>
  <si>
    <t>喀麦隆司法部</t>
    <phoneticPr fontId="1" type="noConversion"/>
  </si>
  <si>
    <t>喀麦隆BN项目</t>
  </si>
  <si>
    <t>喀麦隆地区合计</t>
    <phoneticPr fontId="1" type="noConversion"/>
  </si>
  <si>
    <t>乍得</t>
  </si>
  <si>
    <t>乍得蒙杜项目</t>
  </si>
  <si>
    <t>乍得民航部</t>
  </si>
  <si>
    <t>中非公司合计</t>
    <phoneticPr fontId="1" type="noConversion"/>
  </si>
  <si>
    <t>中西非公司</t>
    <phoneticPr fontId="1" type="noConversion"/>
  </si>
  <si>
    <t>加蓬</t>
  </si>
  <si>
    <t>加蓬OM项目</t>
  </si>
  <si>
    <t>加蓬国家工程部</t>
  </si>
  <si>
    <t>加蓬FM项目</t>
  </si>
  <si>
    <t>加蓬天桥项目</t>
    <phoneticPr fontId="1" type="noConversion"/>
  </si>
  <si>
    <t>加蓬LM项目</t>
    <phoneticPr fontId="1" type="noConversion"/>
  </si>
  <si>
    <t>GIZ</t>
  </si>
  <si>
    <t>加蓬LK项目</t>
  </si>
  <si>
    <t>加蓬地区合计</t>
    <phoneticPr fontId="1" type="noConversion"/>
  </si>
  <si>
    <t>尼日尔</t>
  </si>
  <si>
    <t>尼日尔FAS项目</t>
  </si>
  <si>
    <t>西非开发银行、西共体投资与开发银行</t>
  </si>
  <si>
    <t>尼日尔装备部</t>
  </si>
  <si>
    <t>尼日尔BL项目</t>
  </si>
  <si>
    <t>尼亚美电力公司转盘项目</t>
  </si>
  <si>
    <t>尼日尔电力局</t>
  </si>
  <si>
    <t>尼日尔阿尔利特供水</t>
    <phoneticPr fontId="1" type="noConversion"/>
  </si>
  <si>
    <t>世界银行</t>
  </si>
  <si>
    <t>尼日尔国有水公司</t>
  </si>
  <si>
    <t>尼日尔地区合计</t>
    <phoneticPr fontId="1" type="noConversion"/>
  </si>
  <si>
    <t>刚果（金）</t>
    <phoneticPr fontId="1" type="noConversion"/>
  </si>
  <si>
    <t>刚果金房建项目</t>
  </si>
  <si>
    <t>SIC房地产公司</t>
  </si>
  <si>
    <t>其他</t>
  </si>
  <si>
    <t>卢蒙巴大街项目</t>
  </si>
  <si>
    <t>刚果金城建局</t>
  </si>
  <si>
    <t>刚果金LL项目</t>
  </si>
  <si>
    <t>刚果金民航局</t>
  </si>
  <si>
    <t>金沙萨市政三期</t>
  </si>
  <si>
    <t>刚果金项目协调局UCOP</t>
  </si>
  <si>
    <t>PC路</t>
  </si>
  <si>
    <t>刚果金公路局</t>
  </si>
  <si>
    <t>by-pass供水项目</t>
    <phoneticPr fontId="1" type="noConversion"/>
  </si>
  <si>
    <t>刚果收费公司</t>
    <phoneticPr fontId="1" type="noConversion"/>
  </si>
  <si>
    <t>其他</t>
    <phoneticPr fontId="1" type="noConversion"/>
  </si>
  <si>
    <t>by-pass道路项目</t>
  </si>
  <si>
    <t>中铁7局</t>
  </si>
  <si>
    <t>刚果金监理标</t>
  </si>
  <si>
    <t>刚果金大公局</t>
  </si>
  <si>
    <t>刚果金地区合计</t>
    <phoneticPr fontId="1" type="noConversion"/>
  </si>
  <si>
    <t>布隆迪</t>
  </si>
  <si>
    <t>布隆迪财政部大楼</t>
    <phoneticPr fontId="1" type="noConversion"/>
  </si>
  <si>
    <t>布隆迪财政部PAGE</t>
  </si>
  <si>
    <t>中西非地区合计</t>
    <phoneticPr fontId="1" type="noConversion"/>
  </si>
  <si>
    <t>亚太公司</t>
    <phoneticPr fontId="1" type="noConversion"/>
  </si>
  <si>
    <t>科威特</t>
    <phoneticPr fontId="1" type="noConversion"/>
  </si>
  <si>
    <t>RA210</t>
    <phoneticPr fontId="1" type="noConversion"/>
  </si>
  <si>
    <t>科威特地区合计</t>
    <phoneticPr fontId="1" type="noConversion"/>
  </si>
  <si>
    <t>亚太公司合计</t>
    <phoneticPr fontId="1" type="noConversion"/>
  </si>
  <si>
    <t>海外事业部总计</t>
    <phoneticPr fontId="1" type="noConversion"/>
  </si>
  <si>
    <t>应收工程款余额</t>
    <phoneticPr fontId="1" type="noConversion"/>
  </si>
  <si>
    <t>说明：1，该表格仅反映各单位应收账款-工程款对冲前的原值（与前表数据要对应）；2，表格内可以增行，请用颜色标注；3，对于非本片区的单位和项目，可以选择隐藏或删除；</t>
    <phoneticPr fontId="1" type="noConversion"/>
  </si>
  <si>
    <t>一、……公司2017年…月指标排名分析</t>
    <phoneticPr fontId="1" type="noConversion"/>
  </si>
  <si>
    <t>二、……公司2017年…月两金压降工作进展汇报</t>
    <phoneticPr fontId="1" type="noConversion"/>
  </si>
  <si>
    <t>预估的
全年营业收入</t>
    <phoneticPr fontId="7" type="noConversion"/>
  </si>
  <si>
    <t>非洲发展银行</t>
  </si>
  <si>
    <t>营业收入年化（即本年累计收入*12/月份）</t>
    <phoneticPr fontId="1" type="noConversion"/>
  </si>
  <si>
    <t>喀麦隆公路工程部</t>
  </si>
  <si>
    <t>中非发展银行</t>
  </si>
  <si>
    <r>
      <rPr>
        <sz val="11"/>
        <color theme="1"/>
        <rFont val="宋体"/>
        <family val="3"/>
        <charset val="134"/>
      </rPr>
      <t>喀麦隆</t>
    </r>
    <r>
      <rPr>
        <sz val="11"/>
        <color theme="1"/>
        <rFont val="Arial Narrow"/>
        <family val="2"/>
      </rPr>
      <t>KM</t>
    </r>
    <r>
      <rPr>
        <sz val="11"/>
        <color theme="1"/>
        <rFont val="宋体"/>
        <family val="3"/>
        <charset val="134"/>
      </rPr>
      <t>项目</t>
    </r>
    <phoneticPr fontId="1" type="noConversion"/>
  </si>
  <si>
    <t>小区住房道路改建1期</t>
  </si>
  <si>
    <t>杜阿拉社会住房一期二段小区路</t>
  </si>
  <si>
    <t>杜阿拉市政2016年373号道路工程</t>
  </si>
  <si>
    <t>雅温得房建项目</t>
  </si>
  <si>
    <t>喀麦隆司法部</t>
  </si>
  <si>
    <t>2003</t>
  </si>
  <si>
    <t>雅温得市政立交桥修复项目</t>
  </si>
  <si>
    <t>机场高速市内段设计标</t>
  </si>
  <si>
    <t>立交桥新合同</t>
  </si>
  <si>
    <t>TOUTOULI国防部长路</t>
  </si>
  <si>
    <t>雅温得体育场修复项目</t>
  </si>
  <si>
    <t>喀麦隆体育场</t>
  </si>
  <si>
    <t>乍得MD机场项目</t>
  </si>
  <si>
    <t>税务总局大楼标</t>
    <phoneticPr fontId="1" type="noConversion"/>
  </si>
  <si>
    <t>雅温得feicom大楼</t>
    <phoneticPr fontId="1" type="noConversion"/>
  </si>
  <si>
    <r>
      <rPr>
        <sz val="11"/>
        <color theme="1"/>
        <rFont val="宋体"/>
        <family val="3"/>
        <charset val="134"/>
      </rPr>
      <t>雅温得</t>
    </r>
    <r>
      <rPr>
        <sz val="11"/>
        <color theme="1"/>
        <rFont val="Arial Narrow"/>
        <family val="2"/>
      </rPr>
      <t>feicom</t>
    </r>
    <r>
      <rPr>
        <sz val="11"/>
        <color theme="1"/>
        <rFont val="宋体"/>
        <family val="3"/>
        <charset val="134"/>
      </rPr>
      <t>大楼</t>
    </r>
    <phoneticPr fontId="1" type="noConversion"/>
  </si>
  <si>
    <t>雅温得市政项目</t>
  </si>
  <si>
    <r>
      <rPr>
        <sz val="11"/>
        <color theme="1"/>
        <rFont val="宋体"/>
        <family val="3"/>
        <charset val="134"/>
      </rPr>
      <t>乍得</t>
    </r>
    <r>
      <rPr>
        <sz val="11"/>
        <color theme="1"/>
        <rFont val="Arial Narrow"/>
        <family val="2"/>
      </rPr>
      <t>MD</t>
    </r>
    <r>
      <rPr>
        <sz val="11"/>
        <color theme="1"/>
        <rFont val="宋体"/>
        <family val="3"/>
        <charset val="134"/>
      </rPr>
      <t>机场项目</t>
    </r>
    <phoneticPr fontId="1" type="noConversion"/>
  </si>
  <si>
    <t>新马兰机场高速项目</t>
    <phoneticPr fontId="1" type="noConversion"/>
  </si>
  <si>
    <t>1910</t>
  </si>
  <si>
    <t>中非</t>
  </si>
  <si>
    <t>喀麦隆公共工程部</t>
    <phoneticPr fontId="1" type="noConversion"/>
  </si>
  <si>
    <t>雅温得BASTOS-ARMP市政道路标</t>
    <phoneticPr fontId="1" type="noConversion"/>
  </si>
  <si>
    <r>
      <rPr>
        <sz val="11"/>
        <color theme="1"/>
        <rFont val="宋体"/>
        <family val="3"/>
        <charset val="134"/>
      </rPr>
      <t>喀麦隆</t>
    </r>
    <r>
      <rPr>
        <sz val="11"/>
        <color theme="1"/>
        <rFont val="Arial Narrow"/>
        <family val="2"/>
      </rPr>
      <t>KM</t>
    </r>
    <r>
      <rPr>
        <sz val="11"/>
        <color theme="1"/>
        <rFont val="宋体"/>
        <family val="3"/>
        <charset val="134"/>
      </rPr>
      <t>项目</t>
    </r>
    <phoneticPr fontId="1" type="noConversion"/>
  </si>
  <si>
    <t>喀麦隆城建部</t>
    <phoneticPr fontId="1" type="noConversion"/>
  </si>
  <si>
    <t>喀麦隆财政部</t>
    <phoneticPr fontId="1" type="noConversion"/>
  </si>
  <si>
    <r>
      <rPr>
        <sz val="11"/>
        <color theme="1"/>
        <rFont val="宋体"/>
        <family val="3"/>
        <charset val="134"/>
      </rPr>
      <t>喀麦隆雅杜项目</t>
    </r>
    <phoneticPr fontId="1" type="noConversion"/>
  </si>
  <si>
    <r>
      <rPr>
        <sz val="11"/>
        <color theme="1"/>
        <rFont val="宋体"/>
        <family val="3"/>
        <charset val="134"/>
      </rPr>
      <t>雅温得市政项目</t>
    </r>
    <phoneticPr fontId="1" type="noConversion"/>
  </si>
  <si>
    <r>
      <rPr>
        <sz val="11"/>
        <color theme="1"/>
        <rFont val="宋体"/>
        <family val="2"/>
        <charset val="134"/>
      </rPr>
      <t>中非公司本部</t>
    </r>
    <phoneticPr fontId="1" type="noConversion"/>
  </si>
  <si>
    <r>
      <rPr>
        <sz val="11"/>
        <color theme="1"/>
        <rFont val="宋体"/>
        <family val="2"/>
        <charset val="134"/>
      </rPr>
      <t>喀麦隆</t>
    </r>
    <r>
      <rPr>
        <sz val="11"/>
        <color theme="1"/>
        <rFont val="Arial Narrow"/>
        <family val="2"/>
      </rPr>
      <t>KM</t>
    </r>
    <r>
      <rPr>
        <sz val="11"/>
        <color theme="1"/>
        <rFont val="宋体"/>
        <family val="2"/>
        <charset val="134"/>
      </rPr>
      <t>项目</t>
    </r>
    <phoneticPr fontId="1" type="noConversion"/>
  </si>
  <si>
    <t>喀麦隆FEICOM机构</t>
    <phoneticPr fontId="1" type="noConversion"/>
  </si>
  <si>
    <r>
      <rPr>
        <sz val="11"/>
        <color theme="1"/>
        <rFont val="宋体"/>
        <family val="2"/>
        <charset val="134"/>
      </rPr>
      <t>喀麦隆雅杜高速路项目</t>
    </r>
    <phoneticPr fontId="1" type="noConversion"/>
  </si>
  <si>
    <r>
      <rPr>
        <sz val="11"/>
        <color theme="1"/>
        <rFont val="宋体"/>
        <family val="2"/>
        <charset val="134"/>
      </rPr>
      <t>喀麦隆杜阿拉项目</t>
    </r>
    <phoneticPr fontId="1" type="noConversion"/>
  </si>
  <si>
    <t>住建部</t>
    <phoneticPr fontId="1" type="noConversion"/>
  </si>
  <si>
    <r>
      <t>ZK20</t>
    </r>
    <r>
      <rPr>
        <sz val="11"/>
        <color theme="1"/>
        <rFont val="宋体"/>
        <family val="2"/>
        <charset val="134"/>
      </rPr>
      <t>公里</t>
    </r>
    <phoneticPr fontId="1" type="noConversion"/>
  </si>
  <si>
    <r>
      <rPr>
        <sz val="11"/>
        <color theme="1"/>
        <rFont val="宋体"/>
        <family val="3"/>
        <charset val="134"/>
      </rPr>
      <t>税务总局大楼标</t>
    </r>
    <phoneticPr fontId="1" type="noConversion"/>
  </si>
  <si>
    <r>
      <rPr>
        <sz val="11"/>
        <color theme="1"/>
        <rFont val="宋体"/>
        <family val="3"/>
        <charset val="134"/>
      </rPr>
      <t>杜阿拉市监狱标</t>
    </r>
    <phoneticPr fontId="1" type="noConversion"/>
  </si>
  <si>
    <r>
      <rPr>
        <sz val="11"/>
        <color theme="1"/>
        <rFont val="宋体"/>
        <family val="3"/>
        <charset val="134"/>
      </rPr>
      <t>喀麦隆高考学位办总部大楼</t>
    </r>
    <phoneticPr fontId="1" type="noConversion"/>
  </si>
  <si>
    <r>
      <rPr>
        <sz val="11"/>
        <color theme="1"/>
        <rFont val="宋体"/>
        <family val="2"/>
        <charset val="134"/>
      </rPr>
      <t>雅温得</t>
    </r>
    <r>
      <rPr>
        <sz val="11"/>
        <color theme="1"/>
        <rFont val="Arial Narrow"/>
        <family val="2"/>
      </rPr>
      <t>feicom</t>
    </r>
    <r>
      <rPr>
        <sz val="11"/>
        <color theme="1"/>
        <rFont val="宋体"/>
        <family val="2"/>
        <charset val="134"/>
      </rPr>
      <t>大楼</t>
    </r>
    <phoneticPr fontId="1" type="noConversion"/>
  </si>
  <si>
    <r>
      <rPr>
        <sz val="11"/>
        <color theme="1"/>
        <rFont val="宋体"/>
        <family val="2"/>
        <charset val="134"/>
      </rPr>
      <t>喀麦隆雅杜项目</t>
    </r>
    <phoneticPr fontId="1" type="noConversion"/>
  </si>
  <si>
    <r>
      <rPr>
        <sz val="11"/>
        <color theme="1"/>
        <rFont val="宋体"/>
        <family val="2"/>
        <charset val="134"/>
      </rPr>
      <t>新马兰机场高速项目</t>
    </r>
    <phoneticPr fontId="1" type="noConversion"/>
  </si>
  <si>
    <r>
      <rPr>
        <sz val="11"/>
        <color theme="1"/>
        <rFont val="宋体"/>
        <family val="2"/>
        <charset val="134"/>
      </rPr>
      <t>雅温得市政项目</t>
    </r>
    <phoneticPr fontId="1" type="noConversion"/>
  </si>
  <si>
    <r>
      <rPr>
        <sz val="11"/>
        <color theme="1"/>
        <rFont val="宋体"/>
        <family val="2"/>
        <charset val="134"/>
      </rPr>
      <t>请在此前加行</t>
    </r>
    <phoneticPr fontId="1" type="noConversion"/>
  </si>
  <si>
    <r>
      <rPr>
        <sz val="11"/>
        <color theme="1"/>
        <rFont val="宋体"/>
        <family val="2"/>
        <charset val="134"/>
      </rPr>
      <t>乍得</t>
    </r>
    <r>
      <rPr>
        <sz val="11"/>
        <color theme="1"/>
        <rFont val="Arial Narrow"/>
        <family val="2"/>
      </rPr>
      <t>MD</t>
    </r>
    <r>
      <rPr>
        <sz val="11"/>
        <color theme="1"/>
        <rFont val="宋体"/>
        <family val="2"/>
        <charset val="134"/>
      </rPr>
      <t>机场项目</t>
    </r>
    <phoneticPr fontId="1" type="noConversion"/>
  </si>
  <si>
    <r>
      <rPr>
        <sz val="11"/>
        <color theme="1"/>
        <rFont val="宋体"/>
        <family val="2"/>
        <charset val="134"/>
      </rPr>
      <t>喀麦隆</t>
    </r>
    <r>
      <rPr>
        <sz val="11"/>
        <color theme="1"/>
        <rFont val="Arial Narrow"/>
        <family val="2"/>
      </rPr>
      <t>BN</t>
    </r>
    <r>
      <rPr>
        <sz val="11"/>
        <color theme="1"/>
        <rFont val="宋体"/>
        <family val="2"/>
        <charset val="134"/>
      </rPr>
      <t>项目</t>
    </r>
    <phoneticPr fontId="1" type="noConversion"/>
  </si>
  <si>
    <r>
      <rPr>
        <sz val="11"/>
        <color theme="1"/>
        <rFont val="宋体"/>
        <family val="3"/>
        <charset val="134"/>
      </rPr>
      <t>喀麦隆雅杜高速路项目</t>
    </r>
    <phoneticPr fontId="1" type="noConversion"/>
  </si>
  <si>
    <r>
      <rPr>
        <sz val="11"/>
        <color theme="1"/>
        <rFont val="宋体"/>
        <family val="3"/>
        <charset val="134"/>
      </rPr>
      <t>雅温得房建项目</t>
    </r>
    <phoneticPr fontId="1" type="noConversion"/>
  </si>
  <si>
    <r>
      <rPr>
        <sz val="11"/>
        <color theme="1"/>
        <rFont val="宋体"/>
        <family val="3"/>
        <charset val="134"/>
      </rPr>
      <t>中非公司本部</t>
    </r>
    <phoneticPr fontId="1" type="noConversion"/>
  </si>
  <si>
    <r>
      <rPr>
        <sz val="11"/>
        <color theme="1"/>
        <rFont val="宋体"/>
        <family val="2"/>
        <charset val="134"/>
      </rPr>
      <t>请在此前加行</t>
    </r>
    <phoneticPr fontId="1" type="noConversion"/>
  </si>
  <si>
    <r>
      <rPr>
        <sz val="11"/>
        <color theme="1"/>
        <rFont val="宋体"/>
        <family val="2"/>
        <charset val="134"/>
      </rPr>
      <t>喀麦隆</t>
    </r>
    <r>
      <rPr>
        <sz val="11"/>
        <color theme="1"/>
        <rFont val="Arial Narrow"/>
        <family val="2"/>
      </rPr>
      <t>BN</t>
    </r>
    <r>
      <rPr>
        <sz val="11"/>
        <color theme="1"/>
        <rFont val="宋体"/>
        <family val="2"/>
        <charset val="134"/>
      </rPr>
      <t>项目</t>
    </r>
  </si>
  <si>
    <r>
      <rPr>
        <sz val="11"/>
        <color theme="1"/>
        <rFont val="宋体"/>
        <family val="2"/>
        <charset val="134"/>
      </rPr>
      <t>喀麦隆公共工程部</t>
    </r>
  </si>
  <si>
    <r>
      <rPr>
        <sz val="11"/>
        <color theme="1"/>
        <rFont val="宋体"/>
        <family val="2"/>
        <charset val="134"/>
      </rPr>
      <t>非洲发展银行</t>
    </r>
  </si>
  <si>
    <t>杜阿拉市监狱标</t>
    <phoneticPr fontId="1" type="noConversion"/>
  </si>
  <si>
    <t>喀麦隆司法部</t>
    <phoneticPr fontId="1" type="noConversion"/>
  </si>
  <si>
    <t>杜阿拉项目</t>
    <phoneticPr fontId="1" type="noConversion"/>
  </si>
  <si>
    <t>杜阿拉工业道路改建项目</t>
  </si>
  <si>
    <t>雅温得BASTOS-ARMP市政道路标</t>
  </si>
  <si>
    <t>1906</t>
  </si>
  <si>
    <t>非洲发展银行</t>
    <phoneticPr fontId="1" type="noConversion"/>
  </si>
  <si>
    <t>新马兰机场高速项目</t>
    <phoneticPr fontId="1" type="noConversion"/>
  </si>
  <si>
    <t>喀麦隆公共工程部</t>
    <phoneticPr fontId="1" type="noConversion"/>
  </si>
  <si>
    <t>出资方</t>
    <phoneticPr fontId="7" type="noConversion"/>
  </si>
  <si>
    <t>非洲发展银行、喀麦隆公共工程部、中非发展银行</t>
    <phoneticPr fontId="1" type="noConversion"/>
  </si>
  <si>
    <t>喀麦隆雅杜高速路项目</t>
  </si>
  <si>
    <t>喀麦隆雅杜项目</t>
    <phoneticPr fontId="1" type="noConversion"/>
  </si>
  <si>
    <r>
      <rPr>
        <sz val="11"/>
        <color theme="1"/>
        <rFont val="宋体"/>
        <family val="3"/>
        <charset val="134"/>
      </rPr>
      <t>喀麦隆</t>
    </r>
    <r>
      <rPr>
        <sz val="11"/>
        <color theme="1"/>
        <rFont val="Arial Narrow"/>
        <family val="2"/>
      </rPr>
      <t>KM</t>
    </r>
    <r>
      <rPr>
        <sz val="11"/>
        <color theme="1"/>
        <rFont val="宋体"/>
        <family val="3"/>
        <charset val="134"/>
      </rPr>
      <t>项目</t>
    </r>
    <phoneticPr fontId="1" type="noConversion"/>
  </si>
  <si>
    <r>
      <rPr>
        <sz val="11"/>
        <color theme="1"/>
        <rFont val="宋体"/>
        <family val="3"/>
        <charset val="134"/>
      </rPr>
      <t>喀麦隆</t>
    </r>
    <r>
      <rPr>
        <sz val="11"/>
        <color theme="1"/>
        <rFont val="Arial Narrow"/>
        <family val="2"/>
      </rPr>
      <t>BN</t>
    </r>
    <r>
      <rPr>
        <sz val="11"/>
        <color theme="1"/>
        <rFont val="宋体"/>
        <family val="3"/>
        <charset val="134"/>
      </rPr>
      <t>项目</t>
    </r>
    <phoneticPr fontId="1" type="noConversion"/>
  </si>
  <si>
    <t>非洲发展银行、喀麦隆公共工程部</t>
    <phoneticPr fontId="1" type="noConversion"/>
  </si>
  <si>
    <t>雅温得市政府、非洲发展银行</t>
    <phoneticPr fontId="1" type="noConversion"/>
  </si>
  <si>
    <t>中国进出口银行、喀麦隆公共工程部</t>
    <phoneticPr fontId="1" type="noConversion"/>
  </si>
  <si>
    <t>喀麦隆公共工程部</t>
    <phoneticPr fontId="1" type="noConversion"/>
  </si>
  <si>
    <r>
      <rPr>
        <sz val="11"/>
        <color theme="1"/>
        <rFont val="宋体"/>
        <family val="3"/>
        <charset val="134"/>
      </rPr>
      <t>喀麦隆</t>
    </r>
    <r>
      <rPr>
        <sz val="11"/>
        <color theme="1"/>
        <rFont val="Arial Narrow"/>
        <family val="2"/>
      </rPr>
      <t>BN</t>
    </r>
    <r>
      <rPr>
        <sz val="11"/>
        <color theme="1"/>
        <rFont val="宋体"/>
        <family val="3"/>
        <charset val="134"/>
      </rPr>
      <t>项目</t>
    </r>
    <phoneticPr fontId="1" type="noConversion"/>
  </si>
  <si>
    <t>中非雅温得新马兰机场高速项目市外段项目</t>
    <phoneticPr fontId="1" type="noConversion"/>
  </si>
  <si>
    <t>喀麦隆KE20公里</t>
    <phoneticPr fontId="1" type="noConversion"/>
  </si>
  <si>
    <t>雅温得动物园路口-姐妹医院市政道路标</t>
  </si>
  <si>
    <t>1812</t>
  </si>
  <si>
    <t>2009</t>
  </si>
  <si>
    <t>1811</t>
  </si>
  <si>
    <t>税务总局大楼标</t>
    <phoneticPr fontId="1" type="noConversion"/>
  </si>
  <si>
    <t>雅温得新马兰机场高速项目市外段项目</t>
    <phoneticPr fontId="1" type="noConversion"/>
  </si>
  <si>
    <t>中交一公局海外垫资投资类项目资金投入月度跟踪表</t>
    <phoneticPr fontId="1" type="noConversion"/>
  </si>
  <si>
    <t>填报单位：</t>
    <phoneticPr fontId="1" type="noConversion"/>
  </si>
  <si>
    <t>币种：万美元</t>
    <phoneticPr fontId="1" type="noConversion"/>
  </si>
  <si>
    <t>编号</t>
    <phoneticPr fontId="1" type="noConversion"/>
  </si>
  <si>
    <t>项目名称</t>
    <phoneticPr fontId="1" type="noConversion"/>
  </si>
  <si>
    <t>业主名称</t>
    <phoneticPr fontId="1" type="noConversion"/>
  </si>
  <si>
    <t>合同额（万美元）</t>
    <phoneticPr fontId="1" type="noConversion"/>
  </si>
  <si>
    <t>项目工期</t>
    <phoneticPr fontId="1" type="noConversion"/>
  </si>
  <si>
    <t>垫资/投资条款摘要</t>
    <phoneticPr fontId="1" type="noConversion"/>
  </si>
  <si>
    <t>总垫资/投资金额</t>
    <phoneticPr fontId="1" type="noConversion"/>
  </si>
  <si>
    <t>已垫资/投资金额</t>
    <phoneticPr fontId="1" type="noConversion"/>
  </si>
  <si>
    <t>尚需垫资/投资金额</t>
    <phoneticPr fontId="1" type="noConversion"/>
  </si>
  <si>
    <t>已回收金额</t>
    <phoneticPr fontId="1" type="noConversion"/>
  </si>
  <si>
    <t>合计</t>
    <phoneticPr fontId="1" type="noConversion"/>
  </si>
  <si>
    <t>财务负责人：</t>
    <phoneticPr fontId="1" type="noConversion"/>
  </si>
  <si>
    <t>制表人：</t>
    <phoneticPr fontId="1" type="noConversion"/>
  </si>
  <si>
    <t>雅温得体育场修复项目</t>
    <phoneticPr fontId="1" type="noConversion"/>
  </si>
  <si>
    <t>雅温得水渠标</t>
    <phoneticPr fontId="1" type="noConversion"/>
  </si>
  <si>
    <t>杜阿拉+监狱标+五公里</t>
    <phoneticPr fontId="1" type="noConversion"/>
  </si>
  <si>
    <t>2</t>
    <phoneticPr fontId="1" type="noConversion"/>
  </si>
  <si>
    <t>4</t>
    <phoneticPr fontId="1" type="noConversion"/>
  </si>
  <si>
    <t>雅温得市政府、非洲发展银行</t>
    <phoneticPr fontId="1" type="noConversion"/>
  </si>
  <si>
    <t>1</t>
    <phoneticPr fontId="1" type="noConversion"/>
  </si>
  <si>
    <t>1、计量周期长，业主批复批复缓慢；2、204项换填石方单价项问题存在争议，业主不予计量；3、新单价价格与业主已经达成一致，等待签订补充协议；4、图纸批复缓慢或报验单返回迟缓导致部分已完成工程量不能及时计量；5、路面用机轧碎石属于半成品，不予计量</t>
  </si>
  <si>
    <t>杜阿拉项目69号标</t>
  </si>
  <si>
    <t>雅温得动物园路口-姐妹医院市政道路标</t>
    <phoneticPr fontId="1" type="noConversion"/>
  </si>
  <si>
    <t>一年内到期</t>
    <phoneticPr fontId="1" type="noConversion"/>
  </si>
  <si>
    <t>长期应收</t>
    <phoneticPr fontId="1" type="noConversion"/>
  </si>
  <si>
    <t>坏账准备-长期应收</t>
    <phoneticPr fontId="1" type="noConversion"/>
  </si>
  <si>
    <t>坏账准备</t>
    <phoneticPr fontId="1" type="noConversion"/>
  </si>
  <si>
    <t>坏账准备-应收</t>
    <phoneticPr fontId="1" type="noConversion"/>
  </si>
  <si>
    <t>折现</t>
    <phoneticPr fontId="1" type="noConversion"/>
  </si>
  <si>
    <t>喀麦隆雅温得城市综合体公司</t>
    <phoneticPr fontId="7" type="noConversion"/>
  </si>
  <si>
    <t>雅温得NKOLBISSON立交桥挡墙建造项目</t>
  </si>
  <si>
    <t>1909</t>
  </si>
  <si>
    <t>5</t>
    <phoneticPr fontId="1" type="noConversion"/>
  </si>
  <si>
    <t>雅温得新马兰机场高速项目市外段项目</t>
    <phoneticPr fontId="1" type="noConversion"/>
  </si>
  <si>
    <t>当地政府资金</t>
    <phoneticPr fontId="1" type="noConversion"/>
  </si>
  <si>
    <t>雅温得体育场</t>
  </si>
  <si>
    <t>中部大区国土若干市政路重建项目A1B</t>
  </si>
  <si>
    <t>中部大区国土若干市政路重建项目A1C</t>
  </si>
  <si>
    <t>雅温得体育场修复</t>
  </si>
  <si>
    <r>
      <rPr>
        <sz val="11"/>
        <color theme="1"/>
        <rFont val="宋体"/>
        <family val="3"/>
        <charset val="134"/>
      </rPr>
      <t>杜阿拉体育场项目</t>
    </r>
    <r>
      <rPr>
        <sz val="11"/>
        <color theme="1"/>
        <rFont val="Arial Narrow"/>
        <family val="2"/>
      </rPr>
      <t>LOT1</t>
    </r>
    <phoneticPr fontId="1" type="noConversion"/>
  </si>
  <si>
    <t>喀麦隆杜阿拉项目</t>
    <phoneticPr fontId="1" type="noConversion"/>
  </si>
  <si>
    <t>杜阿拉体育场项目LOT1</t>
    <phoneticPr fontId="1" type="noConversion"/>
  </si>
  <si>
    <t>6</t>
    <phoneticPr fontId="1" type="noConversion"/>
  </si>
  <si>
    <t>7</t>
    <phoneticPr fontId="1" type="noConversion"/>
  </si>
  <si>
    <t>8</t>
    <phoneticPr fontId="1" type="noConversion"/>
  </si>
  <si>
    <t>9</t>
    <phoneticPr fontId="1" type="noConversion"/>
  </si>
  <si>
    <t>10</t>
    <phoneticPr fontId="1" type="noConversion"/>
  </si>
  <si>
    <t>11</t>
    <phoneticPr fontId="1" type="noConversion"/>
  </si>
  <si>
    <t>12</t>
    <phoneticPr fontId="1" type="noConversion"/>
  </si>
  <si>
    <t>13</t>
    <phoneticPr fontId="1" type="noConversion"/>
  </si>
  <si>
    <t>2018年11月份单位往来余额表</t>
    <phoneticPr fontId="1" type="noConversion"/>
  </si>
  <si>
    <t>海外事业部2018年11月份应收账款分区域公司、分国别、分项目统计表</t>
    <phoneticPr fontId="1" type="noConversion"/>
  </si>
  <si>
    <t>2018年11月重点项目指标跟踪表</t>
    <phoneticPr fontId="1" type="noConversion"/>
  </si>
  <si>
    <t>2012</t>
  </si>
  <si>
    <t>2018年杜阿拉市政101标3段</t>
  </si>
  <si>
    <t>口行应收账款43482.88万元人民币，政府应收账款4376.39万元人民币，目前已收到政府部分第1-16期工程款、口行第1-11、14-15期工程款。第17-28期非郎部分、12-13、16-28期美元部分尚未收到。</t>
    <phoneticPr fontId="1" type="noConversion"/>
  </si>
  <si>
    <t>口行部分16925.49万元人民币，政府部分2657.34万元人民币，收款期2019/10/13。</t>
  </si>
  <si>
    <t>02、存货跌价准备</t>
  </si>
  <si>
    <t>已完工未结算</t>
  </si>
  <si>
    <t>房建、雅杜下次注意填原值</t>
    <phoneticPr fontId="1" type="noConversion"/>
  </si>
  <si>
    <t>3</t>
    <phoneticPr fontId="1" type="noConversion"/>
  </si>
  <si>
    <t>喀麦隆杜阿拉项目</t>
    <phoneticPr fontId="1" type="noConversion"/>
  </si>
  <si>
    <t>杜阿拉市监狱标</t>
  </si>
  <si>
    <t>填报单位：中非区域总部</t>
    <phoneticPr fontId="7" type="noConversion"/>
  </si>
  <si>
    <t>编制单位：中非区域总部</t>
    <phoneticPr fontId="7" type="noConversion"/>
  </si>
</sst>
</file>

<file path=xl/styles.xml><?xml version="1.0" encoding="utf-8"?>
<styleSheet xmlns="http://schemas.openxmlformats.org/spreadsheetml/2006/main">
  <numFmts count="8">
    <numFmt numFmtId="43" formatCode="_ * #,##0.00_ ;_ * \-#,##0.00_ ;_ * &quot;-&quot;??_ ;_ @_ "/>
    <numFmt numFmtId="177" formatCode="_([$€-2]* #,##0.00_);_([$€-2]* \(#,##0.00\);_([$€-2]* &quot;-&quot;??_)"/>
    <numFmt numFmtId="178" formatCode="_ * #,##0_ ;_ * \-#,##0_ ;_ * &quot;-&quot;??_ ;_ @_ "/>
    <numFmt numFmtId="179" formatCode="#,##0.00_ "/>
    <numFmt numFmtId="180" formatCode="0.00_ "/>
    <numFmt numFmtId="181" formatCode="0.00_);[Red]\(0.00\)"/>
    <numFmt numFmtId="182" formatCode="0.0%"/>
    <numFmt numFmtId="183" formatCode="_ * #,##0.00000_ ;_ * \-#,##0.00000_ ;_ * &quot;-&quot;??_ ;_ @_ "/>
  </numFmts>
  <fonts count="32">
    <font>
      <sz val="11"/>
      <color theme="1"/>
      <name val="宋体"/>
      <family val="2"/>
      <charset val="134"/>
      <scheme val="minor"/>
    </font>
    <font>
      <sz val="9"/>
      <name val="宋体"/>
      <family val="2"/>
      <charset val="134"/>
      <scheme val="minor"/>
    </font>
    <font>
      <sz val="11"/>
      <color theme="1"/>
      <name val="宋体"/>
      <family val="2"/>
      <charset val="134"/>
      <scheme val="minor"/>
    </font>
    <font>
      <sz val="10"/>
      <name val="Arial"/>
      <family val="2"/>
      <charset val="134"/>
    </font>
    <font>
      <b/>
      <sz val="11"/>
      <color theme="1"/>
      <name val="宋体"/>
      <family val="3"/>
      <charset val="134"/>
      <scheme val="minor"/>
    </font>
    <font>
      <b/>
      <sz val="14"/>
      <color theme="1"/>
      <name val="宋体"/>
      <family val="3"/>
      <charset val="134"/>
      <scheme val="minor"/>
    </font>
    <font>
      <b/>
      <sz val="18"/>
      <name val="宋体"/>
      <family val="3"/>
      <charset val="134"/>
    </font>
    <font>
      <sz val="9"/>
      <name val="宋体"/>
      <family val="3"/>
      <charset val="134"/>
    </font>
    <font>
      <sz val="11"/>
      <name val="宋体"/>
      <family val="3"/>
      <charset val="134"/>
    </font>
    <font>
      <b/>
      <sz val="11"/>
      <color theme="1"/>
      <name val="Arial Narrow"/>
      <family val="2"/>
    </font>
    <font>
      <b/>
      <sz val="11"/>
      <name val="宋体"/>
      <family val="3"/>
      <charset val="134"/>
    </font>
    <font>
      <b/>
      <sz val="11"/>
      <color theme="1"/>
      <name val="宋体"/>
      <family val="3"/>
      <charset val="134"/>
    </font>
    <font>
      <sz val="11"/>
      <color theme="1"/>
      <name val="Arial Narrow"/>
      <family val="2"/>
    </font>
    <font>
      <sz val="11"/>
      <color theme="1"/>
      <name val="宋体"/>
      <family val="2"/>
      <charset val="134"/>
    </font>
    <font>
      <sz val="11"/>
      <name val="Arial Narrow"/>
      <family val="2"/>
    </font>
    <font>
      <sz val="11"/>
      <color theme="1"/>
      <name val="宋体"/>
      <family val="3"/>
      <charset val="134"/>
    </font>
    <font>
      <sz val="10"/>
      <name val="Arial"/>
      <family val="2"/>
    </font>
    <font>
      <b/>
      <sz val="11"/>
      <name val="Arial Narrow"/>
      <family val="2"/>
    </font>
    <font>
      <b/>
      <sz val="18"/>
      <color theme="1"/>
      <name val="宋体"/>
      <family val="3"/>
      <charset val="134"/>
      <scheme val="minor"/>
    </font>
    <font>
      <b/>
      <sz val="20"/>
      <name val="宋体"/>
      <family val="3"/>
      <charset val="134"/>
    </font>
    <font>
      <b/>
      <sz val="9"/>
      <name val="宋体"/>
      <family val="3"/>
      <charset val="134"/>
    </font>
    <font>
      <sz val="9"/>
      <color indexed="8"/>
      <name val="宋体"/>
      <family val="3"/>
      <charset val="134"/>
    </font>
    <font>
      <b/>
      <sz val="12"/>
      <name val="宋体"/>
      <family val="3"/>
      <charset val="134"/>
    </font>
    <font>
      <sz val="12"/>
      <color theme="1"/>
      <name val="宋体"/>
      <family val="3"/>
      <charset val="134"/>
      <scheme val="minor"/>
    </font>
    <font>
      <b/>
      <sz val="16"/>
      <color theme="1"/>
      <name val="宋体"/>
      <family val="3"/>
      <charset val="134"/>
      <scheme val="minor"/>
    </font>
    <font>
      <sz val="11"/>
      <color theme="1"/>
      <name val="宋体"/>
      <family val="3"/>
      <charset val="134"/>
      <scheme val="minor"/>
    </font>
    <font>
      <sz val="14"/>
      <color theme="1"/>
      <name val="宋体"/>
      <family val="3"/>
      <charset val="134"/>
      <scheme val="minor"/>
    </font>
    <font>
      <b/>
      <sz val="20"/>
      <color theme="1"/>
      <name val="宋体"/>
      <family val="3"/>
      <charset val="134"/>
      <scheme val="minor"/>
    </font>
    <font>
      <b/>
      <sz val="9"/>
      <color theme="1"/>
      <name val="宋体"/>
      <family val="3"/>
      <charset val="134"/>
      <scheme val="minor"/>
    </font>
    <font>
      <sz val="9"/>
      <color theme="1"/>
      <name val="宋体"/>
      <family val="3"/>
      <charset val="134"/>
      <scheme val="minor"/>
    </font>
    <font>
      <sz val="22"/>
      <color rgb="FFFF0000"/>
      <name val="宋体"/>
      <family val="2"/>
      <charset val="134"/>
      <scheme val="minor"/>
    </font>
    <font>
      <sz val="22"/>
      <color rgb="FFFF0000"/>
      <name val="宋体"/>
      <family val="3"/>
      <charset val="134"/>
      <scheme val="minor"/>
    </font>
  </fonts>
  <fills count="7">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auto="1"/>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diagonal/>
    </border>
    <border>
      <left style="thin">
        <color auto="1"/>
      </left>
      <right style="thin">
        <color indexed="64"/>
      </right>
      <top style="thin">
        <color auto="1"/>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0" fontId="3" fillId="0" borderId="0">
      <alignment vertical="center"/>
    </xf>
    <xf numFmtId="177" fontId="16" fillId="0" borderId="0"/>
    <xf numFmtId="43" fontId="16" fillId="0" borderId="0"/>
  </cellStyleXfs>
  <cellXfs count="335">
    <xf numFmtId="0" fontId="0" fillId="0" borderId="0" xfId="0">
      <alignment vertical="center"/>
    </xf>
    <xf numFmtId="177" fontId="0" fillId="0" borderId="0" xfId="0" applyNumberFormat="1" applyAlignment="1"/>
    <xf numFmtId="177" fontId="0" fillId="0" borderId="0" xfId="0" applyNumberFormat="1">
      <alignment vertical="center"/>
    </xf>
    <xf numFmtId="43" fontId="0" fillId="0" borderId="0" xfId="0" applyNumberFormat="1">
      <alignment vertical="center"/>
    </xf>
    <xf numFmtId="43" fontId="15" fillId="4" borderId="1" xfId="1" applyFont="1" applyFill="1" applyBorder="1" applyAlignment="1">
      <alignment horizontal="center" vertical="center"/>
    </xf>
    <xf numFmtId="43" fontId="15" fillId="4" borderId="1" xfId="1" applyFont="1" applyFill="1" applyBorder="1" applyAlignment="1">
      <alignment horizontal="center" vertical="center" wrapText="1"/>
    </xf>
    <xf numFmtId="0" fontId="15" fillId="4" borderId="1" xfId="1" applyNumberFormat="1" applyFont="1" applyFill="1" applyBorder="1" applyAlignment="1">
      <alignment horizontal="center" vertical="center"/>
    </xf>
    <xf numFmtId="177" fontId="9" fillId="0" borderId="6" xfId="0" applyNumberFormat="1" applyFont="1" applyBorder="1" applyAlignment="1">
      <alignment horizontal="center" vertical="center" wrapText="1"/>
    </xf>
    <xf numFmtId="177" fontId="9" fillId="0" borderId="7" xfId="0" applyNumberFormat="1" applyFont="1" applyBorder="1" applyAlignment="1">
      <alignment horizontal="center" vertical="center" wrapText="1"/>
    </xf>
    <xf numFmtId="177" fontId="9" fillId="0" borderId="8" xfId="0" applyNumberFormat="1" applyFont="1" applyBorder="1" applyAlignment="1">
      <alignment horizontal="center" vertical="center" wrapText="1"/>
    </xf>
    <xf numFmtId="43" fontId="14" fillId="0" borderId="1" xfId="5" applyFont="1" applyFill="1" applyBorder="1" applyAlignment="1" applyProtection="1">
      <alignment horizontal="right" vertical="center" shrinkToFit="1"/>
      <protection locked="0"/>
    </xf>
    <xf numFmtId="177" fontId="10" fillId="0" borderId="7" xfId="0" applyNumberFormat="1" applyFont="1" applyBorder="1" applyAlignment="1">
      <alignment horizontal="center" vertical="center" wrapText="1"/>
    </xf>
    <xf numFmtId="177" fontId="11" fillId="0" borderId="7" xfId="0" applyNumberFormat="1" applyFont="1" applyBorder="1" applyAlignment="1">
      <alignment horizontal="center" vertical="center" wrapText="1"/>
    </xf>
    <xf numFmtId="43" fontId="0" fillId="0" borderId="0" xfId="1" applyFont="1" applyAlignment="1"/>
    <xf numFmtId="43" fontId="12" fillId="0" borderId="6" xfId="1" applyFont="1" applyBorder="1" applyAlignment="1">
      <alignment horizontal="center" vertical="center" wrapText="1"/>
    </xf>
    <xf numFmtId="43" fontId="12" fillId="0" borderId="7" xfId="1" applyFont="1" applyBorder="1" applyAlignment="1">
      <alignment horizontal="center" vertical="center" wrapText="1"/>
    </xf>
    <xf numFmtId="43" fontId="12" fillId="0" borderId="8" xfId="1" applyFont="1" applyBorder="1" applyAlignment="1">
      <alignment horizontal="center" vertical="center" wrapText="1"/>
    </xf>
    <xf numFmtId="179" fontId="12" fillId="0" borderId="1" xfId="1" applyNumberFormat="1" applyFont="1" applyBorder="1" applyAlignment="1"/>
    <xf numFmtId="43" fontId="12" fillId="0" borderId="1" xfId="1" applyFont="1" applyFill="1" applyBorder="1" applyAlignment="1"/>
    <xf numFmtId="43" fontId="12" fillId="0" borderId="14" xfId="1" applyFont="1" applyBorder="1" applyAlignment="1">
      <alignment horizontal="center"/>
    </xf>
    <xf numFmtId="43" fontId="12" fillId="2" borderId="1" xfId="1" applyFont="1" applyFill="1" applyBorder="1" applyAlignment="1"/>
    <xf numFmtId="43" fontId="12" fillId="2" borderId="13" xfId="1" applyFont="1" applyFill="1" applyBorder="1" applyAlignment="1"/>
    <xf numFmtId="43" fontId="10" fillId="0" borderId="7" xfId="1" applyFont="1" applyBorder="1" applyAlignment="1">
      <alignment horizontal="center" vertical="center" wrapText="1"/>
    </xf>
    <xf numFmtId="43" fontId="0" fillId="0" borderId="0" xfId="1" applyFont="1">
      <alignment vertical="center"/>
    </xf>
    <xf numFmtId="14" fontId="12" fillId="0" borderId="1" xfId="1" quotePrefix="1" applyNumberFormat="1" applyFont="1" applyFill="1" applyBorder="1" applyAlignment="1">
      <alignment horizontal="center" vertical="center" wrapText="1"/>
    </xf>
    <xf numFmtId="0" fontId="7" fillId="0" borderId="0" xfId="0" applyFont="1" applyFill="1" applyAlignment="1" applyProtection="1">
      <alignment vertical="center"/>
      <protection locked="0"/>
    </xf>
    <xf numFmtId="0" fontId="19" fillId="0" borderId="16" xfId="0" applyNumberFormat="1" applyFont="1" applyFill="1" applyBorder="1" applyAlignment="1" applyProtection="1">
      <alignment horizontal="center" vertical="center"/>
      <protection locked="0"/>
    </xf>
    <xf numFmtId="0" fontId="20" fillId="0" borderId="16" xfId="0" applyNumberFormat="1" applyFont="1" applyFill="1" applyBorder="1" applyAlignment="1" applyProtection="1">
      <alignment horizontal="center" vertical="center"/>
      <protection locked="0"/>
    </xf>
    <xf numFmtId="0" fontId="20" fillId="0" borderId="0" xfId="0" applyNumberFormat="1" applyFont="1" applyFill="1" applyBorder="1" applyAlignment="1" applyProtection="1">
      <alignment horizontal="center" vertical="center"/>
      <protection locked="0"/>
    </xf>
    <xf numFmtId="49" fontId="20" fillId="0" borderId="1" xfId="0" applyNumberFormat="1" applyFont="1" applyFill="1" applyBorder="1" applyAlignment="1" applyProtection="1">
      <alignment horizontal="center" vertical="center" wrapText="1"/>
      <protection locked="0"/>
    </xf>
    <xf numFmtId="49" fontId="20" fillId="0" borderId="0" xfId="0" applyNumberFormat="1" applyFont="1" applyFill="1" applyBorder="1" applyAlignment="1" applyProtection="1">
      <alignment horizontal="center" vertical="center" wrapText="1"/>
      <protection locked="0"/>
    </xf>
    <xf numFmtId="0" fontId="7" fillId="0" borderId="17" xfId="0" applyFont="1" applyFill="1" applyBorder="1" applyAlignment="1" applyProtection="1">
      <alignment vertical="center"/>
      <protection locked="0"/>
    </xf>
    <xf numFmtId="49" fontId="7" fillId="0" borderId="1" xfId="0" applyNumberFormat="1" applyFont="1" applyFill="1" applyBorder="1" applyAlignment="1" applyProtection="1">
      <alignment horizontal="left" vertical="center"/>
      <protection locked="0"/>
    </xf>
    <xf numFmtId="179" fontId="7" fillId="5" borderId="1" xfId="0" applyNumberFormat="1" applyFont="1" applyFill="1" applyBorder="1" applyAlignment="1" applyProtection="1">
      <alignment horizontal="right" vertical="center"/>
      <protection locked="0"/>
    </xf>
    <xf numFmtId="179" fontId="7" fillId="0" borderId="0" xfId="0" applyNumberFormat="1" applyFont="1" applyFill="1" applyBorder="1" applyAlignment="1" applyProtection="1">
      <alignment horizontal="right" vertical="center"/>
      <protection locked="0"/>
    </xf>
    <xf numFmtId="49" fontId="7" fillId="5" borderId="1" xfId="0" applyNumberFormat="1" applyFont="1" applyFill="1" applyBorder="1" applyAlignment="1" applyProtection="1">
      <alignment horizontal="left" vertical="center"/>
      <protection locked="0"/>
    </xf>
    <xf numFmtId="43" fontId="7" fillId="0" borderId="0" xfId="1" applyFont="1" applyFill="1" applyAlignment="1" applyProtection="1">
      <alignment vertical="center"/>
      <protection locked="0"/>
    </xf>
    <xf numFmtId="0" fontId="16" fillId="0" borderId="17" xfId="3" applyFont="1" applyFill="1" applyBorder="1" applyAlignment="1"/>
    <xf numFmtId="0" fontId="21" fillId="5" borderId="1" xfId="0" applyFont="1" applyFill="1" applyBorder="1" applyAlignment="1">
      <alignment horizontal="left" vertical="center" wrapText="1"/>
    </xf>
    <xf numFmtId="179" fontId="21" fillId="5" borderId="1" xfId="0" applyNumberFormat="1" applyFont="1" applyFill="1" applyBorder="1" applyAlignment="1">
      <alignment horizontal="right" vertical="center" wrapText="1"/>
    </xf>
    <xf numFmtId="0" fontId="7" fillId="0" borderId="1" xfId="0" applyFont="1" applyFill="1" applyBorder="1" applyAlignment="1" applyProtection="1">
      <alignment horizontal="left" vertical="center"/>
      <protection locked="0"/>
    </xf>
    <xf numFmtId="179" fontId="7" fillId="5" borderId="1" xfId="0" applyNumberFormat="1" applyFont="1" applyFill="1" applyBorder="1" applyAlignment="1" applyProtection="1">
      <alignment vertical="center"/>
      <protection locked="0"/>
    </xf>
    <xf numFmtId="179" fontId="7" fillId="0" borderId="0" xfId="0" applyNumberFormat="1" applyFont="1" applyFill="1" applyBorder="1" applyAlignment="1" applyProtection="1">
      <alignment vertical="center"/>
      <protection locked="0"/>
    </xf>
    <xf numFmtId="0" fontId="7" fillId="0" borderId="0" xfId="0" applyFont="1" applyFill="1" applyBorder="1" applyAlignment="1" applyProtection="1">
      <alignment vertical="center"/>
      <protection locked="0"/>
    </xf>
    <xf numFmtId="0" fontId="7" fillId="5" borderId="1" xfId="0" applyFont="1" applyFill="1" applyBorder="1" applyAlignment="1" applyProtection="1">
      <alignment vertical="center"/>
      <protection locked="0"/>
    </xf>
    <xf numFmtId="0" fontId="7" fillId="0" borderId="0" xfId="0" applyFont="1" applyFill="1" applyAlignment="1" applyProtection="1">
      <alignment horizontal="left" vertical="center"/>
      <protection locked="0"/>
    </xf>
    <xf numFmtId="0" fontId="16" fillId="0" borderId="0" xfId="3" applyFont="1" applyFill="1" applyAlignment="1"/>
    <xf numFmtId="179" fontId="7" fillId="3" borderId="1" xfId="0" applyNumberFormat="1" applyFont="1" applyFill="1" applyBorder="1" applyAlignment="1" applyProtection="1">
      <alignment horizontal="right" vertical="center"/>
      <protection locked="0"/>
    </xf>
    <xf numFmtId="179" fontId="7" fillId="3" borderId="1" xfId="0" applyNumberFormat="1" applyFont="1" applyFill="1" applyBorder="1" applyAlignment="1" applyProtection="1">
      <alignment vertical="center"/>
      <protection locked="0"/>
    </xf>
    <xf numFmtId="179" fontId="21" fillId="3" borderId="1" xfId="0" applyNumberFormat="1" applyFont="1" applyFill="1" applyBorder="1" applyAlignment="1">
      <alignment horizontal="right" vertical="center" wrapText="1"/>
    </xf>
    <xf numFmtId="0" fontId="0" fillId="0" borderId="0" xfId="0" applyFill="1">
      <alignment vertical="center"/>
    </xf>
    <xf numFmtId="0" fontId="19" fillId="0" borderId="0" xfId="0" applyNumberFormat="1" applyFont="1" applyFill="1" applyBorder="1" applyAlignment="1" applyProtection="1">
      <alignment horizontal="center" vertical="center"/>
      <protection locked="0"/>
    </xf>
    <xf numFmtId="0" fontId="0" fillId="0" borderId="0" xfId="0" applyFill="1" applyAlignment="1">
      <alignment horizontal="center" vertical="center"/>
    </xf>
    <xf numFmtId="0" fontId="0" fillId="0" borderId="0" xfId="0" applyFill="1" applyAlignment="1">
      <alignment vertical="center"/>
    </xf>
    <xf numFmtId="0" fontId="0" fillId="0" borderId="1" xfId="0" applyFill="1" applyBorder="1" applyAlignment="1">
      <alignment horizontal="center" vertical="center"/>
    </xf>
    <xf numFmtId="0" fontId="0" fillId="5" borderId="1" xfId="0" applyFill="1" applyBorder="1" applyAlignment="1">
      <alignment horizontal="center" vertical="center"/>
    </xf>
    <xf numFmtId="4" fontId="23" fillId="0" borderId="1" xfId="0" applyNumberFormat="1" applyFont="1" applyFill="1" applyBorder="1">
      <alignment vertical="center"/>
    </xf>
    <xf numFmtId="0" fontId="0" fillId="0" borderId="1" xfId="0" applyFill="1" applyBorder="1" applyAlignment="1">
      <alignment vertical="center" wrapText="1"/>
    </xf>
    <xf numFmtId="0" fontId="0" fillId="4" borderId="0" xfId="0" applyFill="1" applyAlignment="1">
      <alignment horizontal="center" vertical="center"/>
    </xf>
    <xf numFmtId="43" fontId="0" fillId="0" borderId="0" xfId="0" applyNumberFormat="1" applyFill="1">
      <alignment vertical="center"/>
    </xf>
    <xf numFmtId="0" fontId="24" fillId="4" borderId="0" xfId="0" applyFont="1" applyFill="1">
      <alignment vertical="center"/>
    </xf>
    <xf numFmtId="43" fontId="13" fillId="0" borderId="7" xfId="1" applyFont="1" applyBorder="1" applyAlignment="1">
      <alignment horizontal="center" vertical="center" wrapText="1"/>
    </xf>
    <xf numFmtId="49" fontId="12" fillId="0" borderId="1" xfId="1" quotePrefix="1" applyNumberFormat="1" applyFont="1" applyFill="1" applyBorder="1" applyAlignment="1">
      <alignment horizontal="center" vertical="center" wrapText="1"/>
    </xf>
    <xf numFmtId="178" fontId="12" fillId="0" borderId="11" xfId="1" applyNumberFormat="1" applyFont="1" applyBorder="1" applyAlignment="1">
      <alignment horizontal="center" vertical="center"/>
    </xf>
    <xf numFmtId="43" fontId="12" fillId="0" borderId="4" xfId="1" applyFont="1" applyFill="1" applyBorder="1" applyAlignment="1"/>
    <xf numFmtId="43" fontId="12" fillId="0" borderId="15" xfId="1" applyFont="1" applyBorder="1" applyAlignment="1">
      <alignment horizontal="center"/>
    </xf>
    <xf numFmtId="177" fontId="12" fillId="0" borderId="1" xfId="0" applyNumberFormat="1" applyFont="1" applyBorder="1" applyAlignment="1">
      <alignment horizontal="center" vertical="center" wrapText="1"/>
    </xf>
    <xf numFmtId="43" fontId="12" fillId="0" borderId="1" xfId="1" applyFont="1" applyFill="1" applyBorder="1" applyAlignment="1">
      <alignment horizontal="left" vertical="center" wrapText="1"/>
    </xf>
    <xf numFmtId="177" fontId="12" fillId="0" borderId="1" xfId="0" applyNumberFormat="1" applyFont="1" applyFill="1" applyBorder="1" applyAlignment="1">
      <alignment horizontal="left" vertical="center" wrapText="1"/>
    </xf>
    <xf numFmtId="43" fontId="12" fillId="0" borderId="1" xfId="1" applyFont="1" applyFill="1" applyBorder="1" applyAlignment="1">
      <alignment vertical="center" wrapText="1"/>
    </xf>
    <xf numFmtId="181" fontId="0" fillId="0" borderId="0" xfId="0" applyNumberFormat="1">
      <alignment vertical="center"/>
    </xf>
    <xf numFmtId="0" fontId="25" fillId="0" borderId="1" xfId="0" applyFont="1" applyFill="1" applyBorder="1" applyAlignment="1">
      <alignment horizontal="center" vertical="center" textRotation="255"/>
    </xf>
    <xf numFmtId="0" fontId="25" fillId="0" borderId="1" xfId="0" applyFont="1" applyFill="1" applyBorder="1">
      <alignment vertical="center"/>
    </xf>
    <xf numFmtId="0" fontId="25" fillId="0" borderId="1" xfId="0" applyFont="1" applyFill="1" applyBorder="1" applyAlignment="1">
      <alignment horizontal="center" vertical="center"/>
    </xf>
    <xf numFmtId="0" fontId="0" fillId="0" borderId="1" xfId="0" applyFont="1" applyFill="1" applyBorder="1">
      <alignment vertical="center"/>
    </xf>
    <xf numFmtId="0" fontId="25" fillId="0" borderId="1" xfId="0" applyFont="1" applyFill="1" applyBorder="1" applyAlignment="1">
      <alignment vertical="center"/>
    </xf>
    <xf numFmtId="0" fontId="25" fillId="0" borderId="2" xfId="0" applyFont="1" applyFill="1" applyBorder="1">
      <alignment vertical="center"/>
    </xf>
    <xf numFmtId="0" fontId="25" fillId="0" borderId="22" xfId="0" applyFont="1" applyFill="1" applyBorder="1">
      <alignment vertical="center"/>
    </xf>
    <xf numFmtId="43" fontId="0" fillId="0" borderId="1" xfId="0" applyNumberFormat="1" applyFont="1" applyFill="1" applyBorder="1">
      <alignment vertical="center"/>
    </xf>
    <xf numFmtId="43" fontId="12" fillId="0" borderId="1" xfId="1" applyFont="1" applyFill="1" applyBorder="1" applyAlignment="1">
      <alignment vertical="center"/>
    </xf>
    <xf numFmtId="179" fontId="7" fillId="0" borderId="1" xfId="0" applyNumberFormat="1" applyFont="1" applyFill="1" applyBorder="1" applyAlignment="1" applyProtection="1">
      <alignment horizontal="right" vertical="center"/>
      <protection locked="0"/>
    </xf>
    <xf numFmtId="43" fontId="25" fillId="0" borderId="1" xfId="1" applyFont="1" applyFill="1" applyBorder="1">
      <alignment vertical="center"/>
    </xf>
    <xf numFmtId="49" fontId="12" fillId="0" borderId="10" xfId="1" applyNumberFormat="1" applyFont="1" applyBorder="1" applyAlignment="1">
      <alignment horizontal="center"/>
    </xf>
    <xf numFmtId="43" fontId="12" fillId="0" borderId="1" xfId="1" applyFont="1" applyFill="1" applyBorder="1" applyAlignment="1">
      <alignment horizontal="center" vertical="center" wrapText="1"/>
    </xf>
    <xf numFmtId="43" fontId="12" fillId="0" borderId="1" xfId="1" applyFont="1" applyFill="1" applyBorder="1" applyAlignment="1">
      <alignment horizontal="center" vertical="center" wrapText="1"/>
    </xf>
    <xf numFmtId="178" fontId="12" fillId="0" borderId="9" xfId="1" applyNumberFormat="1" applyFont="1" applyBorder="1" applyAlignment="1">
      <alignment horizontal="center" vertical="center" wrapText="1"/>
    </xf>
    <xf numFmtId="43" fontId="15" fillId="4" borderId="1" xfId="1" applyFont="1" applyFill="1" applyBorder="1" applyAlignment="1">
      <alignment horizontal="center" wrapText="1"/>
    </xf>
    <xf numFmtId="43" fontId="15" fillId="4" borderId="10" xfId="1" applyFont="1" applyFill="1" applyBorder="1" applyAlignment="1">
      <alignment horizontal="center" wrapText="1"/>
    </xf>
    <xf numFmtId="177" fontId="0" fillId="0" borderId="0" xfId="0" applyNumberFormat="1" applyAlignment="1">
      <alignment vertical="center" wrapText="1"/>
    </xf>
    <xf numFmtId="179" fontId="15" fillId="4" borderId="1" xfId="1" applyNumberFormat="1" applyFont="1" applyFill="1" applyBorder="1" applyAlignment="1">
      <alignment horizontal="center" wrapText="1"/>
    </xf>
    <xf numFmtId="177" fontId="0" fillId="0" borderId="0" xfId="0" applyNumberFormat="1" applyAlignment="1">
      <alignment horizontal="center" vertical="center" wrapText="1"/>
    </xf>
    <xf numFmtId="0" fontId="15" fillId="4" borderId="1" xfId="1" applyNumberFormat="1" applyFont="1" applyFill="1" applyBorder="1" applyAlignment="1">
      <alignment horizontal="center" vertical="center" wrapText="1"/>
    </xf>
    <xf numFmtId="43" fontId="0" fillId="0" borderId="0" xfId="1" applyFont="1" applyAlignment="1">
      <alignment vertical="center" wrapText="1"/>
    </xf>
    <xf numFmtId="0" fontId="25" fillId="0" borderId="1" xfId="0" applyFont="1" applyFill="1" applyBorder="1" applyAlignment="1">
      <alignment horizontal="center" vertical="center" textRotation="255"/>
    </xf>
    <xf numFmtId="0" fontId="25" fillId="0" borderId="1" xfId="0" applyFont="1" applyFill="1" applyBorder="1" applyAlignment="1">
      <alignment horizontal="center" vertical="center"/>
    </xf>
    <xf numFmtId="179" fontId="12" fillId="0" borderId="1" xfId="1" applyNumberFormat="1" applyFont="1" applyFill="1" applyBorder="1" applyAlignment="1"/>
    <xf numFmtId="182" fontId="12" fillId="2" borderId="1" xfId="2" applyNumberFormat="1" applyFont="1" applyFill="1" applyBorder="1" applyAlignment="1"/>
    <xf numFmtId="182" fontId="12" fillId="2" borderId="4" xfId="2" applyNumberFormat="1" applyFont="1" applyFill="1" applyBorder="1" applyAlignment="1"/>
    <xf numFmtId="10" fontId="12" fillId="0" borderId="1" xfId="2" applyNumberFormat="1" applyFont="1" applyFill="1" applyBorder="1" applyAlignment="1">
      <alignment horizontal="center" vertical="center"/>
    </xf>
    <xf numFmtId="179" fontId="7" fillId="0" borderId="0" xfId="0" applyNumberFormat="1" applyFont="1" applyFill="1" applyAlignment="1" applyProtection="1">
      <alignment vertical="center"/>
      <protection locked="0"/>
    </xf>
    <xf numFmtId="0" fontId="25" fillId="0" borderId="1" xfId="0" applyFont="1" applyFill="1" applyBorder="1" applyAlignment="1">
      <alignment horizontal="center" vertical="center"/>
    </xf>
    <xf numFmtId="43" fontId="12" fillId="0" borderId="27" xfId="1" applyFont="1" applyFill="1" applyBorder="1" applyAlignment="1">
      <alignment horizontal="center" vertical="center" wrapText="1"/>
    </xf>
    <xf numFmtId="177" fontId="12" fillId="0" borderId="27" xfId="0" applyNumberFormat="1" applyFont="1" applyFill="1" applyBorder="1" applyAlignment="1">
      <alignment horizontal="left" vertical="center" wrapText="1"/>
    </xf>
    <xf numFmtId="49" fontId="12" fillId="0" borderId="27" xfId="1" quotePrefix="1" applyNumberFormat="1" applyFont="1" applyFill="1" applyBorder="1" applyAlignment="1">
      <alignment horizontal="center" vertical="center" wrapText="1"/>
    </xf>
    <xf numFmtId="0" fontId="26" fillId="0" borderId="27" xfId="0" applyFont="1" applyFill="1" applyBorder="1">
      <alignment vertical="center"/>
    </xf>
    <xf numFmtId="177" fontId="12" fillId="0" borderId="1" xfId="0" applyNumberFormat="1" applyFont="1" applyFill="1" applyBorder="1" applyAlignment="1">
      <alignment horizontal="center" vertical="center" wrapText="1"/>
    </xf>
    <xf numFmtId="43" fontId="12" fillId="0" borderId="26" xfId="1" applyFont="1" applyFill="1" applyBorder="1" applyAlignment="1">
      <alignment vertical="center" wrapText="1"/>
    </xf>
    <xf numFmtId="0" fontId="12" fillId="0" borderId="1" xfId="0" applyNumberFormat="1" applyFont="1" applyFill="1" applyBorder="1" applyAlignment="1">
      <alignment horizontal="center" vertical="center" wrapText="1"/>
    </xf>
    <xf numFmtId="43" fontId="12" fillId="0" borderId="1" xfId="1" applyFont="1" applyFill="1" applyBorder="1" applyAlignment="1">
      <alignment horizontal="center" vertical="center" wrapText="1"/>
    </xf>
    <xf numFmtId="43" fontId="26" fillId="0" borderId="27" xfId="1" applyFont="1" applyFill="1" applyBorder="1">
      <alignment vertical="center"/>
    </xf>
    <xf numFmtId="43" fontId="12" fillId="0" borderId="4" xfId="1" applyFont="1" applyFill="1" applyBorder="1" applyAlignment="1">
      <alignment vertical="center"/>
    </xf>
    <xf numFmtId="177" fontId="12" fillId="0" borderId="1" xfId="0" applyNumberFormat="1" applyFont="1" applyFill="1" applyBorder="1" applyAlignment="1">
      <alignment vertical="center" wrapText="1"/>
    </xf>
    <xf numFmtId="43" fontId="12" fillId="4" borderId="1" xfId="1" applyFont="1" applyFill="1" applyBorder="1" applyAlignment="1">
      <alignment horizontal="center"/>
    </xf>
    <xf numFmtId="177" fontId="12" fillId="0" borderId="1" xfId="0" applyNumberFormat="1" applyFont="1" applyFill="1" applyBorder="1">
      <alignment vertical="center"/>
    </xf>
    <xf numFmtId="0" fontId="12" fillId="0" borderId="1" xfId="0" applyFont="1" applyFill="1" applyBorder="1" applyAlignment="1" applyProtection="1">
      <alignment horizontal="center" vertical="center"/>
      <protection locked="0"/>
    </xf>
    <xf numFmtId="177" fontId="12" fillId="0" borderId="26" xfId="0" applyNumberFormat="1" applyFont="1" applyFill="1" applyBorder="1" applyAlignment="1">
      <alignment horizontal="center" vertical="center" wrapText="1"/>
    </xf>
    <xf numFmtId="177" fontId="15" fillId="0" borderId="27" xfId="0" applyNumberFormat="1" applyFont="1" applyFill="1" applyBorder="1" applyAlignment="1">
      <alignment horizontal="left" vertical="center" wrapText="1"/>
    </xf>
    <xf numFmtId="177" fontId="15" fillId="0" borderId="27"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43" fontId="0" fillId="0" borderId="0" xfId="1" applyFont="1" applyFill="1">
      <alignment vertical="center"/>
    </xf>
    <xf numFmtId="43" fontId="12" fillId="0" borderId="1" xfId="1" applyFont="1" applyFill="1" applyBorder="1" applyAlignment="1">
      <alignment horizontal="center" vertical="center"/>
    </xf>
    <xf numFmtId="43" fontId="12" fillId="0" borderId="1" xfId="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43" fontId="14" fillId="0" borderId="27" xfId="5" applyFont="1" applyFill="1" applyBorder="1" applyAlignment="1" applyProtection="1">
      <alignment horizontal="right" vertical="center" shrinkToFit="1"/>
      <protection locked="0"/>
    </xf>
    <xf numFmtId="177" fontId="12" fillId="0" borderId="27" xfId="0" applyNumberFormat="1" applyFont="1" applyFill="1" applyBorder="1" applyAlignment="1" applyProtection="1">
      <alignment horizontal="left" vertical="center" wrapText="1"/>
      <protection locked="0"/>
    </xf>
    <xf numFmtId="43" fontId="12" fillId="0" borderId="1" xfId="1" applyFont="1" applyFill="1" applyBorder="1" applyAlignment="1">
      <alignment horizontal="center" vertical="center"/>
    </xf>
    <xf numFmtId="43" fontId="12" fillId="0" borderId="1" xfId="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177" fontId="12" fillId="0" borderId="27" xfId="0" applyNumberFormat="1" applyFont="1" applyFill="1" applyBorder="1" applyAlignment="1">
      <alignment horizontal="center" vertical="center" wrapText="1"/>
    </xf>
    <xf numFmtId="43" fontId="12" fillId="0" borderId="30" xfId="1" applyFont="1" applyFill="1" applyBorder="1" applyAlignment="1"/>
    <xf numFmtId="43" fontId="12" fillId="0" borderId="1" xfId="1" applyFont="1" applyFill="1" applyBorder="1" applyAlignment="1">
      <alignment horizontal="center" vertical="center"/>
    </xf>
    <xf numFmtId="177" fontId="8" fillId="0" borderId="0" xfId="0" applyNumberFormat="1" applyFont="1" applyAlignment="1"/>
    <xf numFmtId="177" fontId="0" fillId="0" borderId="0" xfId="0" applyNumberFormat="1" applyAlignment="1"/>
    <xf numFmtId="43" fontId="9" fillId="0" borderId="30" xfId="1" applyFont="1" applyFill="1" applyBorder="1" applyAlignment="1">
      <alignment horizontal="center" vertical="center"/>
    </xf>
    <xf numFmtId="43" fontId="15" fillId="4" borderId="30" xfId="1" applyFont="1" applyFill="1" applyBorder="1" applyAlignment="1">
      <alignment horizontal="center" vertical="center" wrapText="1"/>
    </xf>
    <xf numFmtId="43" fontId="12" fillId="0" borderId="30" xfId="1" applyFont="1" applyFill="1" applyBorder="1" applyAlignment="1">
      <alignment horizontal="left" vertical="center" wrapText="1"/>
    </xf>
    <xf numFmtId="177" fontId="12" fillId="0" borderId="30" xfId="0" applyNumberFormat="1" applyFont="1" applyFill="1" applyBorder="1" applyAlignment="1">
      <alignment horizontal="left" vertical="center" wrapText="1"/>
    </xf>
    <xf numFmtId="43" fontId="12" fillId="0" borderId="30" xfId="1" applyFont="1" applyFill="1" applyBorder="1" applyAlignment="1">
      <alignment vertical="center" wrapText="1"/>
    </xf>
    <xf numFmtId="0" fontId="12" fillId="0" borderId="30" xfId="0" applyFont="1" applyFill="1" applyBorder="1" applyAlignment="1" applyProtection="1">
      <alignment horizontal="left" vertical="center"/>
      <protection locked="0"/>
    </xf>
    <xf numFmtId="43" fontId="12" fillId="0" borderId="30" xfId="1" applyFont="1" applyFill="1" applyBorder="1" applyAlignment="1">
      <alignment horizontal="center" vertical="center" wrapText="1"/>
    </xf>
    <xf numFmtId="43" fontId="15" fillId="0" borderId="30" xfId="1" applyFont="1" applyFill="1" applyBorder="1" applyAlignment="1">
      <alignment horizontal="center" vertical="center" wrapText="1"/>
    </xf>
    <xf numFmtId="43" fontId="12" fillId="0" borderId="30" xfId="1" applyFont="1" applyFill="1" applyBorder="1" applyAlignment="1">
      <alignment horizontal="center" vertical="center"/>
    </xf>
    <xf numFmtId="0" fontId="12" fillId="0" borderId="30" xfId="1" applyNumberFormat="1" applyFont="1" applyFill="1" applyBorder="1" applyAlignment="1">
      <alignment horizontal="center" vertical="center"/>
    </xf>
    <xf numFmtId="43" fontId="9" fillId="0" borderId="30" xfId="1" applyFont="1" applyFill="1" applyBorder="1" applyAlignment="1">
      <alignment vertical="center"/>
    </xf>
    <xf numFmtId="43" fontId="12" fillId="0" borderId="30" xfId="1" applyFont="1" applyFill="1" applyBorder="1" applyAlignment="1">
      <alignment vertical="center"/>
    </xf>
    <xf numFmtId="43" fontId="15" fillId="0" borderId="30" xfId="1" applyFont="1" applyFill="1" applyBorder="1" applyAlignment="1">
      <alignment horizontal="left" vertical="center" wrapText="1"/>
    </xf>
    <xf numFmtId="177" fontId="12" fillId="0" borderId="30" xfId="0" applyNumberFormat="1" applyFont="1" applyFill="1" applyBorder="1" applyAlignment="1">
      <alignment horizontal="center" vertical="center" wrapText="1"/>
    </xf>
    <xf numFmtId="43" fontId="12" fillId="0" borderId="30" xfId="1" applyFont="1" applyFill="1" applyBorder="1" applyAlignment="1">
      <alignment horizontal="center" vertical="center"/>
    </xf>
    <xf numFmtId="177" fontId="12" fillId="0" borderId="30" xfId="0" applyNumberFormat="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43" fontId="12" fillId="0" borderId="1" xfId="1" applyFont="1" applyFill="1" applyBorder="1" applyAlignment="1">
      <alignment horizontal="center" vertical="center" wrapText="1"/>
    </xf>
    <xf numFmtId="0" fontId="20" fillId="4" borderId="18" xfId="0" applyFont="1" applyFill="1" applyBorder="1" applyAlignment="1" applyProtection="1">
      <alignment horizontal="left" vertical="center"/>
      <protection locked="0"/>
    </xf>
    <xf numFmtId="0" fontId="12" fillId="0" borderId="30" xfId="0" applyNumberFormat="1" applyFont="1" applyFill="1" applyBorder="1" applyAlignment="1">
      <alignment horizontal="center" vertical="center" wrapText="1"/>
    </xf>
    <xf numFmtId="49" fontId="7" fillId="5" borderId="1" xfId="0" applyNumberFormat="1" applyFont="1" applyFill="1" applyBorder="1" applyAlignment="1" applyProtection="1">
      <alignment horizontal="left" vertical="center" wrapText="1"/>
      <protection locked="0"/>
    </xf>
    <xf numFmtId="177" fontId="12" fillId="0" borderId="30" xfId="0" applyNumberFormat="1" applyFont="1" applyFill="1" applyBorder="1" applyAlignment="1">
      <alignment horizontal="center" vertical="center" wrapText="1"/>
    </xf>
    <xf numFmtId="177" fontId="15" fillId="0" borderId="1" xfId="0" applyNumberFormat="1" applyFont="1" applyFill="1" applyBorder="1" applyAlignment="1">
      <alignment horizontal="left" vertical="center" wrapText="1"/>
    </xf>
    <xf numFmtId="43" fontId="15" fillId="0" borderId="30" xfId="1" applyFont="1" applyFill="1" applyBorder="1" applyAlignment="1">
      <alignment horizontal="left" vertical="center"/>
    </xf>
    <xf numFmtId="0" fontId="2" fillId="0" borderId="0" xfId="0" applyFont="1">
      <alignment vertical="center"/>
    </xf>
    <xf numFmtId="0" fontId="2" fillId="0" borderId="0" xfId="0" applyFont="1" applyBorder="1" applyAlignment="1">
      <alignment horizontal="left" vertical="center"/>
    </xf>
    <xf numFmtId="49" fontId="2" fillId="0" borderId="0" xfId="0" applyNumberFormat="1" applyFont="1">
      <alignment vertical="center"/>
    </xf>
    <xf numFmtId="0" fontId="4" fillId="0" borderId="30" xfId="0" applyFont="1" applyBorder="1" applyAlignment="1">
      <alignment horizontal="center" vertical="center"/>
    </xf>
    <xf numFmtId="49" fontId="4" fillId="0" borderId="30" xfId="0" applyNumberFormat="1" applyFont="1" applyBorder="1" applyAlignment="1">
      <alignment horizontal="center" vertical="center"/>
    </xf>
    <xf numFmtId="0" fontId="2" fillId="0" borderId="0" xfId="0" applyFont="1" applyAlignment="1">
      <alignment horizontal="center" vertical="center"/>
    </xf>
    <xf numFmtId="0" fontId="28" fillId="0" borderId="30" xfId="0" applyFont="1" applyBorder="1" applyAlignment="1">
      <alignment horizontal="center" vertical="center"/>
    </xf>
    <xf numFmtId="0" fontId="25" fillId="0" borderId="30" xfId="0" applyFont="1" applyBorder="1" applyAlignment="1">
      <alignment horizontal="center" vertical="center"/>
    </xf>
    <xf numFmtId="43" fontId="25" fillId="0" borderId="30" xfId="1" applyFont="1" applyBorder="1" applyAlignment="1">
      <alignment horizontal="center" vertical="center"/>
    </xf>
    <xf numFmtId="49" fontId="25" fillId="0" borderId="30" xfId="0" applyNumberFormat="1" applyFont="1" applyBorder="1" applyAlignment="1">
      <alignment horizontal="center" vertical="center" wrapText="1"/>
    </xf>
    <xf numFmtId="0" fontId="25" fillId="0" borderId="30" xfId="0" applyFont="1" applyBorder="1" applyAlignment="1">
      <alignment vertical="center" wrapText="1"/>
    </xf>
    <xf numFmtId="43" fontId="25" fillId="0" borderId="30" xfId="1" applyFont="1" applyBorder="1">
      <alignment vertical="center"/>
    </xf>
    <xf numFmtId="0" fontId="29" fillId="0" borderId="0" xfId="0" applyFont="1">
      <alignment vertical="center"/>
    </xf>
    <xf numFmtId="0" fontId="0" fillId="0" borderId="30" xfId="0" applyFont="1" applyBorder="1" applyAlignment="1">
      <alignment horizontal="center" vertical="center"/>
    </xf>
    <xf numFmtId="49" fontId="25" fillId="0" borderId="30" xfId="0" applyNumberFormat="1" applyFont="1" applyBorder="1" applyAlignment="1">
      <alignment horizontal="center" vertical="center"/>
    </xf>
    <xf numFmtId="0" fontId="25" fillId="0" borderId="29" xfId="0" applyFont="1" applyBorder="1" applyAlignment="1">
      <alignment vertical="center" wrapText="1"/>
    </xf>
    <xf numFmtId="43" fontId="25" fillId="0" borderId="0" xfId="1" applyFont="1">
      <alignment vertical="center"/>
    </xf>
    <xf numFmtId="49" fontId="25" fillId="0" borderId="30" xfId="0" applyNumberFormat="1" applyFont="1" applyBorder="1" applyAlignment="1">
      <alignment vertical="center" wrapText="1"/>
    </xf>
    <xf numFmtId="0" fontId="4" fillId="0" borderId="20" xfId="0" applyFont="1" applyBorder="1" applyAlignment="1">
      <alignment horizontal="center" vertical="center"/>
    </xf>
    <xf numFmtId="43" fontId="4" fillId="0" borderId="30" xfId="1" applyFont="1" applyBorder="1">
      <alignment vertical="center"/>
    </xf>
    <xf numFmtId="49" fontId="4" fillId="0" borderId="30" xfId="0" applyNumberFormat="1" applyFont="1" applyBorder="1">
      <alignment vertical="center"/>
    </xf>
    <xf numFmtId="0" fontId="4" fillId="0" borderId="30" xfId="0" applyFont="1" applyBorder="1">
      <alignment vertical="center"/>
    </xf>
    <xf numFmtId="43" fontId="12" fillId="0" borderId="30" xfId="1" applyFont="1" applyFill="1" applyBorder="1" applyAlignment="1">
      <alignment horizontal="center" vertical="center"/>
    </xf>
    <xf numFmtId="43" fontId="12" fillId="0" borderId="1" xfId="1" applyFont="1" applyFill="1" applyBorder="1" applyAlignment="1">
      <alignment horizontal="center" vertical="center" wrapText="1"/>
    </xf>
    <xf numFmtId="43" fontId="14" fillId="0" borderId="30" xfId="5" applyFont="1" applyFill="1" applyBorder="1" applyAlignment="1" applyProtection="1">
      <alignment horizontal="right" vertical="center" shrinkToFit="1"/>
      <protection locked="0"/>
    </xf>
    <xf numFmtId="10" fontId="12" fillId="2" borderId="1" xfId="2" applyNumberFormat="1" applyFont="1" applyFill="1" applyBorder="1" applyAlignment="1"/>
    <xf numFmtId="43" fontId="12" fillId="0" borderId="1" xfId="1" applyFont="1" applyFill="1" applyBorder="1" applyAlignment="1">
      <alignment horizontal="center" vertical="center"/>
    </xf>
    <xf numFmtId="49" fontId="12" fillId="0" borderId="30" xfId="1" applyNumberFormat="1" applyFont="1" applyFill="1" applyBorder="1" applyAlignment="1">
      <alignment horizontal="center" vertical="center" wrapText="1"/>
    </xf>
    <xf numFmtId="43" fontId="0" fillId="6" borderId="0" xfId="1" applyFont="1" applyFill="1">
      <alignment vertical="center"/>
    </xf>
    <xf numFmtId="179" fontId="12" fillId="0" borderId="30" xfId="1" applyNumberFormat="1" applyFont="1" applyBorder="1" applyAlignment="1"/>
    <xf numFmtId="0" fontId="12" fillId="0" borderId="30" xfId="1" applyNumberFormat="1" applyFont="1" applyFill="1" applyBorder="1" applyAlignment="1">
      <alignment horizontal="center" vertical="center"/>
    </xf>
    <xf numFmtId="43" fontId="12" fillId="0" borderId="30" xfId="1" applyFont="1" applyFill="1" applyBorder="1" applyAlignment="1">
      <alignment horizontal="center" vertical="center"/>
    </xf>
    <xf numFmtId="43" fontId="16" fillId="0" borderId="30" xfId="5" applyFont="1" applyFill="1" applyBorder="1" applyProtection="1">
      <protection locked="0"/>
    </xf>
    <xf numFmtId="43" fontId="12" fillId="0" borderId="30" xfId="1" applyFont="1" applyFill="1" applyBorder="1" applyAlignment="1">
      <alignment horizontal="center" vertical="center"/>
    </xf>
    <xf numFmtId="177" fontId="12" fillId="0" borderId="30"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43" fontId="12" fillId="0" borderId="1" xfId="1" applyFont="1" applyFill="1" applyBorder="1" applyAlignment="1">
      <alignment horizontal="center" vertical="center" wrapText="1"/>
    </xf>
    <xf numFmtId="43" fontId="12" fillId="0" borderId="30" xfId="1" applyFont="1" applyFill="1" applyBorder="1" applyAlignment="1">
      <alignment horizontal="center" vertical="center" wrapText="1"/>
    </xf>
    <xf numFmtId="43" fontId="12" fillId="0" borderId="1" xfId="1" applyFont="1" applyFill="1" applyBorder="1" applyAlignment="1">
      <alignment horizontal="center" vertical="center"/>
    </xf>
    <xf numFmtId="0" fontId="25" fillId="0" borderId="1" xfId="0" applyFont="1" applyFill="1" applyBorder="1" applyAlignment="1">
      <alignment horizontal="center" vertical="center"/>
    </xf>
    <xf numFmtId="49" fontId="12" fillId="0" borderId="30" xfId="1" quotePrefix="1" applyNumberFormat="1" applyFont="1" applyFill="1" applyBorder="1" applyAlignment="1">
      <alignment horizontal="center" vertical="center" wrapText="1"/>
    </xf>
    <xf numFmtId="177" fontId="0" fillId="0" borderId="0" xfId="0" applyNumberFormat="1" applyFill="1">
      <alignment vertical="center"/>
    </xf>
    <xf numFmtId="43" fontId="12" fillId="0" borderId="30" xfId="1" applyFont="1" applyFill="1" applyBorder="1" applyAlignment="1">
      <alignment horizontal="center" vertical="center"/>
    </xf>
    <xf numFmtId="177" fontId="12" fillId="0" borderId="30" xfId="0" applyNumberFormat="1" applyFont="1" applyFill="1" applyBorder="1" applyAlignment="1">
      <alignment horizontal="center" vertical="center" wrapText="1"/>
    </xf>
    <xf numFmtId="43" fontId="12" fillId="0" borderId="1" xfId="1" applyFont="1" applyFill="1" applyBorder="1" applyAlignment="1">
      <alignment horizontal="center" vertical="center" wrapText="1"/>
    </xf>
    <xf numFmtId="43" fontId="12" fillId="0" borderId="30" xfId="1" applyFont="1" applyFill="1" applyBorder="1" applyAlignment="1">
      <alignment horizontal="center" vertical="center" wrapText="1"/>
    </xf>
    <xf numFmtId="179" fontId="7" fillId="3" borderId="30" xfId="0" applyNumberFormat="1" applyFont="1" applyFill="1" applyBorder="1" applyAlignment="1" applyProtection="1">
      <alignment horizontal="right" vertical="center"/>
      <protection locked="0"/>
    </xf>
    <xf numFmtId="0" fontId="7" fillId="5" borderId="30" xfId="0" applyFont="1" applyFill="1" applyBorder="1" applyAlignment="1" applyProtection="1">
      <alignment vertical="center" wrapText="1"/>
      <protection locked="0"/>
    </xf>
    <xf numFmtId="179" fontId="7" fillId="5" borderId="30" xfId="0" applyNumberFormat="1" applyFont="1" applyFill="1" applyBorder="1" applyAlignment="1" applyProtection="1">
      <alignment horizontal="right" vertical="center"/>
      <protection locked="0"/>
    </xf>
    <xf numFmtId="183" fontId="0" fillId="0" borderId="0" xfId="1" applyNumberFormat="1" applyFont="1">
      <alignment vertical="center"/>
    </xf>
    <xf numFmtId="43" fontId="12" fillId="0" borderId="30" xfId="1" applyFont="1" applyFill="1" applyBorder="1" applyAlignment="1">
      <alignment horizontal="center" vertical="center"/>
    </xf>
    <xf numFmtId="177" fontId="12" fillId="0" borderId="30"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43" fontId="12" fillId="0" borderId="30" xfId="1" applyFont="1" applyFill="1" applyBorder="1" applyAlignment="1">
      <alignment horizontal="center" vertical="center" wrapText="1"/>
    </xf>
    <xf numFmtId="43" fontId="12" fillId="3" borderId="27" xfId="1" applyFont="1" applyFill="1" applyBorder="1" applyAlignment="1">
      <alignment horizontal="center" vertical="center" wrapText="1"/>
    </xf>
    <xf numFmtId="0" fontId="25" fillId="0" borderId="30" xfId="0" applyFont="1" applyFill="1" applyBorder="1" applyAlignment="1">
      <alignment horizontal="center" vertical="center"/>
    </xf>
    <xf numFmtId="0" fontId="25" fillId="0" borderId="30" xfId="0" applyFont="1" applyFill="1" applyBorder="1">
      <alignment vertical="center"/>
    </xf>
    <xf numFmtId="0" fontId="0" fillId="0" borderId="30" xfId="0" applyFont="1" applyFill="1" applyBorder="1">
      <alignment vertical="center"/>
    </xf>
    <xf numFmtId="177" fontId="15" fillId="0" borderId="29" xfId="0" applyNumberFormat="1" applyFont="1" applyFill="1" applyBorder="1" applyAlignment="1">
      <alignment vertical="center" wrapText="1"/>
    </xf>
    <xf numFmtId="0" fontId="12" fillId="0" borderId="30" xfId="0" applyNumberFormat="1" applyFont="1" applyFill="1" applyBorder="1" applyAlignment="1">
      <alignment horizontal="center" vertical="center" wrapText="1"/>
    </xf>
    <xf numFmtId="10" fontId="12" fillId="2" borderId="13" xfId="2" applyNumberFormat="1" applyFont="1" applyFill="1" applyBorder="1" applyAlignment="1"/>
    <xf numFmtId="43" fontId="12" fillId="0" borderId="30" xfId="1" applyFont="1" applyFill="1" applyBorder="1" applyAlignment="1">
      <alignment horizontal="center" vertical="center"/>
    </xf>
    <xf numFmtId="177" fontId="12" fillId="0" borderId="30" xfId="0" applyNumberFormat="1" applyFont="1" applyFill="1" applyBorder="1" applyAlignment="1">
      <alignment horizontal="center" vertical="center" wrapText="1"/>
    </xf>
    <xf numFmtId="43" fontId="12" fillId="0" borderId="1" xfId="1" applyFont="1" applyFill="1" applyBorder="1" applyAlignment="1">
      <alignment horizontal="center" vertical="center" wrapText="1"/>
    </xf>
    <xf numFmtId="43" fontId="12" fillId="0" borderId="30" xfId="1" applyFont="1" applyFill="1" applyBorder="1" applyAlignment="1">
      <alignment horizontal="center" vertical="center" wrapText="1"/>
    </xf>
    <xf numFmtId="43" fontId="12" fillId="0" borderId="30" xfId="1" applyFont="1" applyFill="1" applyBorder="1" applyAlignment="1">
      <alignment horizontal="center" vertical="center"/>
    </xf>
    <xf numFmtId="177" fontId="0" fillId="0" borderId="0" xfId="0" applyNumberFormat="1" applyAlignment="1">
      <alignment horizontal="center"/>
    </xf>
    <xf numFmtId="177" fontId="8" fillId="0" borderId="0" xfId="0" applyNumberFormat="1" applyFont="1" applyAlignment="1"/>
    <xf numFmtId="177" fontId="0" fillId="0" borderId="0" xfId="0" applyNumberFormat="1" applyAlignment="1"/>
    <xf numFmtId="43" fontId="9" fillId="0" borderId="1" xfId="1" applyFont="1" applyFill="1" applyBorder="1" applyAlignment="1">
      <alignment horizontal="center" vertical="center"/>
    </xf>
    <xf numFmtId="43" fontId="10" fillId="0" borderId="1" xfId="1" applyFont="1" applyFill="1" applyBorder="1" applyAlignment="1">
      <alignment horizontal="center" vertical="center"/>
    </xf>
    <xf numFmtId="43" fontId="9" fillId="0" borderId="29" xfId="1" applyFont="1" applyFill="1" applyBorder="1" applyAlignment="1">
      <alignment horizontal="center" vertical="center"/>
    </xf>
    <xf numFmtId="43" fontId="9" fillId="0" borderId="3" xfId="1" applyFont="1" applyFill="1" applyBorder="1" applyAlignment="1">
      <alignment horizontal="center" vertical="center"/>
    </xf>
    <xf numFmtId="43" fontId="10" fillId="0" borderId="29" xfId="1" applyFont="1" applyFill="1" applyBorder="1" applyAlignment="1">
      <alignment horizontal="center" vertical="center"/>
    </xf>
    <xf numFmtId="43" fontId="9" fillId="0" borderId="1" xfId="1" applyFont="1" applyFill="1" applyBorder="1" applyAlignment="1">
      <alignment horizontal="center" vertical="center" wrapText="1"/>
    </xf>
    <xf numFmtId="0" fontId="12" fillId="0" borderId="30" xfId="1" applyNumberFormat="1" applyFont="1" applyFill="1" applyBorder="1" applyAlignment="1">
      <alignment horizontal="center" vertical="center"/>
    </xf>
    <xf numFmtId="177" fontId="15" fillId="0" borderId="30" xfId="0" applyNumberFormat="1" applyFont="1" applyFill="1" applyBorder="1" applyAlignment="1">
      <alignment horizontal="center" vertical="center"/>
    </xf>
    <xf numFmtId="177" fontId="12" fillId="0" borderId="30" xfId="0" applyNumberFormat="1" applyFont="1" applyFill="1" applyBorder="1" applyAlignment="1">
      <alignment horizontal="center" vertical="center"/>
    </xf>
    <xf numFmtId="43" fontId="12" fillId="0" borderId="30" xfId="1" applyFont="1" applyFill="1" applyBorder="1" applyAlignment="1">
      <alignment horizontal="center" vertical="center"/>
    </xf>
    <xf numFmtId="177" fontId="12" fillId="0" borderId="30" xfId="0" applyNumberFormat="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12" fillId="0" borderId="30" xfId="0" applyNumberFormat="1" applyFont="1" applyFill="1" applyBorder="1" applyAlignment="1">
      <alignment horizontal="center" vertical="center" wrapText="1"/>
    </xf>
    <xf numFmtId="177" fontId="8" fillId="0" borderId="5" xfId="0" applyNumberFormat="1" applyFont="1" applyBorder="1" applyAlignment="1">
      <alignment horizontal="left"/>
    </xf>
    <xf numFmtId="177" fontId="0" fillId="0" borderId="5" xfId="0" applyNumberFormat="1" applyBorder="1" applyAlignment="1">
      <alignment horizontal="left"/>
    </xf>
    <xf numFmtId="177" fontId="0" fillId="0" borderId="5" xfId="0" applyNumberFormat="1" applyBorder="1" applyAlignment="1">
      <alignment horizontal="center"/>
    </xf>
    <xf numFmtId="43" fontId="12" fillId="0" borderId="1" xfId="1" applyFont="1" applyFill="1" applyBorder="1" applyAlignment="1">
      <alignment horizontal="center" vertical="center" wrapText="1"/>
    </xf>
    <xf numFmtId="43" fontId="12" fillId="0" borderId="30" xfId="1" applyFont="1" applyFill="1" applyBorder="1" applyAlignment="1">
      <alignment horizontal="center" vertical="center" wrapText="1"/>
    </xf>
    <xf numFmtId="43" fontId="12" fillId="0" borderId="2" xfId="1" applyFont="1" applyFill="1" applyBorder="1" applyAlignment="1">
      <alignment horizontal="center" vertical="center" wrapText="1"/>
    </xf>
    <xf numFmtId="43" fontId="12" fillId="0" borderId="3" xfId="1" applyFont="1" applyFill="1" applyBorder="1" applyAlignment="1">
      <alignment horizontal="center" vertical="center" wrapText="1"/>
    </xf>
    <xf numFmtId="177" fontId="15" fillId="0" borderId="30"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177" fontId="4" fillId="4" borderId="0" xfId="0" applyNumberFormat="1" applyFont="1" applyFill="1" applyAlignment="1">
      <alignment horizontal="center" vertical="center"/>
    </xf>
    <xf numFmtId="43" fontId="18" fillId="0" borderId="0" xfId="1" applyFont="1" applyAlignment="1">
      <alignment horizontal="center" vertical="center"/>
    </xf>
    <xf numFmtId="43" fontId="8" fillId="0" borderId="5" xfId="1" applyFont="1" applyBorder="1" applyAlignment="1">
      <alignment horizontal="left"/>
    </xf>
    <xf numFmtId="43" fontId="0" fillId="0" borderId="5" xfId="1" applyFont="1" applyBorder="1" applyAlignment="1">
      <alignment horizontal="left"/>
    </xf>
    <xf numFmtId="14" fontId="0" fillId="0" borderId="5" xfId="1" applyNumberFormat="1" applyFont="1" applyBorder="1" applyAlignment="1">
      <alignment horizontal="center"/>
    </xf>
    <xf numFmtId="43" fontId="0" fillId="0" borderId="0" xfId="1" applyFont="1" applyAlignment="1"/>
    <xf numFmtId="43" fontId="12" fillId="0" borderId="12" xfId="1" applyFont="1" applyBorder="1" applyAlignment="1">
      <alignment horizontal="center"/>
    </xf>
    <xf numFmtId="43" fontId="12" fillId="0" borderId="13" xfId="1" applyFont="1" applyBorder="1" applyAlignment="1">
      <alignment horizontal="center"/>
    </xf>
    <xf numFmtId="177" fontId="12" fillId="0" borderId="1" xfId="0" applyNumberFormat="1" applyFont="1" applyBorder="1" applyAlignment="1">
      <alignment horizontal="center" vertical="center" wrapText="1"/>
    </xf>
    <xf numFmtId="177" fontId="10" fillId="0" borderId="1" xfId="0" applyNumberFormat="1" applyFont="1" applyBorder="1" applyAlignment="1">
      <alignment horizontal="center" vertical="center" wrapText="1"/>
    </xf>
    <xf numFmtId="177" fontId="30" fillId="0" borderId="0" xfId="0" applyNumberFormat="1" applyFont="1" applyAlignment="1">
      <alignment horizontal="center" vertical="center" wrapText="1"/>
    </xf>
    <xf numFmtId="177" fontId="31" fillId="0" borderId="0" xfId="0" applyNumberFormat="1" applyFont="1" applyAlignment="1">
      <alignment horizontal="center" vertical="center" wrapText="1"/>
    </xf>
    <xf numFmtId="0" fontId="12" fillId="0" borderId="1" xfId="1" applyNumberFormat="1" applyFont="1" applyFill="1" applyBorder="1" applyAlignment="1">
      <alignment horizontal="center" vertical="center"/>
    </xf>
    <xf numFmtId="177" fontId="12" fillId="0" borderId="2" xfId="0" applyNumberFormat="1" applyFont="1" applyFill="1" applyBorder="1" applyAlignment="1">
      <alignment horizontal="center" vertical="center" wrapText="1"/>
    </xf>
    <xf numFmtId="177" fontId="12" fillId="0" borderId="3" xfId="0" applyNumberFormat="1" applyFont="1" applyFill="1" applyBorder="1" applyAlignment="1">
      <alignment horizontal="center" vertical="center" wrapText="1"/>
    </xf>
    <xf numFmtId="0" fontId="12" fillId="0" borderId="26" xfId="0" applyFont="1" applyFill="1" applyBorder="1" applyAlignment="1" applyProtection="1">
      <alignment horizontal="left" vertical="center"/>
      <protection locked="0"/>
    </xf>
    <xf numFmtId="0" fontId="12" fillId="0" borderId="3" xfId="0" applyFont="1" applyFill="1" applyBorder="1" applyAlignment="1" applyProtection="1">
      <alignment horizontal="left" vertical="center"/>
      <protection locked="0"/>
    </xf>
    <xf numFmtId="43" fontId="12" fillId="0" borderId="1" xfId="1" applyFont="1" applyFill="1" applyBorder="1" applyAlignment="1">
      <alignment horizontal="center" vertical="center"/>
    </xf>
    <xf numFmtId="43" fontId="12" fillId="0" borderId="26" xfId="1" applyFont="1" applyFill="1" applyBorder="1" applyAlignment="1">
      <alignment horizontal="left" vertical="center" wrapText="1"/>
    </xf>
    <xf numFmtId="43" fontId="12" fillId="0" borderId="3" xfId="1" applyFont="1" applyFill="1" applyBorder="1" applyAlignment="1">
      <alignment horizontal="left" vertical="center" wrapText="1"/>
    </xf>
    <xf numFmtId="177" fontId="12" fillId="0" borderId="26" xfId="0" applyNumberFormat="1" applyFont="1" applyFill="1" applyBorder="1" applyAlignment="1">
      <alignment horizontal="left" vertical="center" wrapText="1"/>
    </xf>
    <xf numFmtId="177" fontId="12" fillId="0" borderId="2" xfId="0" applyNumberFormat="1" applyFont="1" applyFill="1" applyBorder="1" applyAlignment="1">
      <alignment horizontal="left" vertical="center" wrapText="1"/>
    </xf>
    <xf numFmtId="177" fontId="12" fillId="0" borderId="3" xfId="0" applyNumberFormat="1" applyFont="1" applyFill="1" applyBorder="1" applyAlignment="1">
      <alignment horizontal="left" vertical="center" wrapText="1"/>
    </xf>
    <xf numFmtId="0" fontId="19" fillId="0" borderId="0" xfId="0" applyNumberFormat="1" applyFont="1" applyFill="1" applyBorder="1" applyAlignment="1" applyProtection="1">
      <alignment horizontal="center" vertical="center"/>
      <protection locked="0"/>
    </xf>
    <xf numFmtId="0" fontId="20" fillId="4" borderId="16" xfId="0" applyNumberFormat="1" applyFont="1" applyFill="1" applyBorder="1" applyAlignment="1" applyProtection="1">
      <alignment horizontal="center" vertical="center"/>
      <protection locked="0"/>
    </xf>
    <xf numFmtId="0" fontId="20" fillId="4" borderId="18" xfId="0" applyFont="1" applyFill="1" applyBorder="1" applyAlignment="1" applyProtection="1">
      <alignment horizontal="left" vertical="center"/>
      <protection locked="0"/>
    </xf>
    <xf numFmtId="0" fontId="22" fillId="4" borderId="0" xfId="0" applyFont="1" applyFill="1" applyBorder="1" applyAlignment="1" applyProtection="1">
      <alignment horizontal="center" vertical="center" wrapText="1"/>
      <protection locked="0"/>
    </xf>
    <xf numFmtId="0" fontId="0" fillId="4" borderId="1" xfId="0" applyFill="1" applyBorder="1" applyAlignment="1">
      <alignment horizontal="center" vertical="center" textRotation="255"/>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24" fillId="4" borderId="0" xfId="0" applyFont="1" applyFill="1" applyAlignment="1">
      <alignment horizontal="center" vertical="center" wrapText="1"/>
    </xf>
    <xf numFmtId="0" fontId="6" fillId="0" borderId="0" xfId="0" applyNumberFormat="1" applyFont="1" applyFill="1" applyBorder="1" applyAlignment="1" applyProtection="1">
      <alignment horizontal="center" vertical="center"/>
      <protection locked="0"/>
    </xf>
    <xf numFmtId="0" fontId="25" fillId="0" borderId="29" xfId="0" applyFont="1" applyFill="1" applyBorder="1" applyAlignment="1">
      <alignment horizontal="center" vertical="center"/>
    </xf>
    <xf numFmtId="0" fontId="25" fillId="0" borderId="2" xfId="0" applyFont="1" applyFill="1" applyBorder="1" applyAlignment="1">
      <alignment horizontal="center" vertical="center"/>
    </xf>
    <xf numFmtId="0" fontId="25" fillId="0" borderId="3" xfId="0" applyFont="1" applyFill="1" applyBorder="1" applyAlignment="1">
      <alignment horizontal="center" vertical="center"/>
    </xf>
    <xf numFmtId="43" fontId="12" fillId="0" borderId="29" xfId="1" applyFont="1" applyFill="1" applyBorder="1" applyAlignment="1">
      <alignment horizontal="center" vertical="center"/>
    </xf>
    <xf numFmtId="43" fontId="12" fillId="0" borderId="2" xfId="1" applyFont="1" applyFill="1" applyBorder="1" applyAlignment="1">
      <alignment horizontal="center" vertical="center"/>
    </xf>
    <xf numFmtId="43" fontId="12" fillId="0" borderId="3" xfId="1" applyFont="1" applyFill="1" applyBorder="1" applyAlignment="1">
      <alignment horizontal="center" vertical="center"/>
    </xf>
    <xf numFmtId="10" fontId="12" fillId="0" borderId="4" xfId="2" applyNumberFormat="1" applyFont="1" applyFill="1" applyBorder="1" applyAlignment="1">
      <alignment horizontal="center" vertical="center"/>
    </xf>
    <xf numFmtId="10" fontId="12" fillId="0" borderId="2" xfId="2" applyNumberFormat="1" applyFont="1" applyFill="1" applyBorder="1" applyAlignment="1">
      <alignment horizontal="center" vertical="center"/>
    </xf>
    <xf numFmtId="10" fontId="12" fillId="0" borderId="3" xfId="2" applyNumberFormat="1" applyFont="1" applyFill="1" applyBorder="1" applyAlignment="1">
      <alignment horizontal="center" vertical="center"/>
    </xf>
    <xf numFmtId="0" fontId="25" fillId="0" borderId="4" xfId="0" applyFont="1" applyFill="1" applyBorder="1" applyAlignment="1">
      <alignment horizontal="center" vertical="center"/>
    </xf>
    <xf numFmtId="43" fontId="12" fillId="0" borderId="4" xfId="1" applyFont="1" applyFill="1" applyBorder="1" applyAlignment="1">
      <alignment horizontal="center" vertical="center"/>
    </xf>
    <xf numFmtId="0" fontId="25" fillId="0" borderId="28" xfId="0" applyFont="1" applyFill="1" applyBorder="1" applyAlignment="1">
      <alignment horizontal="center" vertical="center"/>
    </xf>
    <xf numFmtId="10" fontId="25" fillId="3" borderId="28" xfId="2" applyNumberFormat="1" applyFont="1" applyFill="1" applyBorder="1" applyAlignment="1">
      <alignment horizontal="center" vertical="center"/>
    </xf>
    <xf numFmtId="10" fontId="25" fillId="3" borderId="2" xfId="2" applyNumberFormat="1" applyFont="1" applyFill="1" applyBorder="1" applyAlignment="1">
      <alignment horizontal="center" vertical="center"/>
    </xf>
    <xf numFmtId="10" fontId="25" fillId="3" borderId="3" xfId="2" applyNumberFormat="1" applyFont="1" applyFill="1" applyBorder="1" applyAlignment="1">
      <alignment horizontal="center" vertical="center"/>
    </xf>
    <xf numFmtId="43" fontId="25" fillId="3" borderId="28" xfId="1" applyFont="1" applyFill="1" applyBorder="1" applyAlignment="1">
      <alignment horizontal="center" vertical="center"/>
    </xf>
    <xf numFmtId="43" fontId="25" fillId="3" borderId="2" xfId="1" applyFont="1" applyFill="1" applyBorder="1" applyAlignment="1">
      <alignment horizontal="center" vertical="center"/>
    </xf>
    <xf numFmtId="43" fontId="25" fillId="3" borderId="3" xfId="1" applyFont="1" applyFill="1" applyBorder="1" applyAlignment="1">
      <alignment horizontal="center" vertical="center"/>
    </xf>
    <xf numFmtId="0" fontId="25" fillId="0" borderId="21" xfId="0" applyFont="1" applyFill="1" applyBorder="1" applyAlignment="1">
      <alignment horizontal="center" vertical="center"/>
    </xf>
    <xf numFmtId="0" fontId="25" fillId="0" borderId="18" xfId="0" applyFont="1" applyFill="1" applyBorder="1" applyAlignment="1">
      <alignment horizontal="center" vertical="center"/>
    </xf>
    <xf numFmtId="0" fontId="25" fillId="0" borderId="22" xfId="0" applyFont="1" applyFill="1" applyBorder="1" applyAlignment="1">
      <alignment horizontal="center" vertical="center"/>
    </xf>
    <xf numFmtId="0" fontId="25" fillId="0" borderId="17"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23" xfId="0" applyFont="1" applyFill="1" applyBorder="1" applyAlignment="1">
      <alignment horizontal="center" vertical="center"/>
    </xf>
    <xf numFmtId="0" fontId="25" fillId="0" borderId="24" xfId="0" applyFont="1" applyFill="1" applyBorder="1" applyAlignment="1">
      <alignment horizontal="center" vertical="center"/>
    </xf>
    <xf numFmtId="0" fontId="25" fillId="0" borderId="16" xfId="0" applyFont="1" applyFill="1" applyBorder="1" applyAlignment="1">
      <alignment horizontal="center" vertical="center"/>
    </xf>
    <xf numFmtId="0" fontId="25" fillId="0" borderId="25" xfId="0" applyFont="1" applyFill="1" applyBorder="1" applyAlignment="1">
      <alignment horizontal="center" vertical="center"/>
    </xf>
    <xf numFmtId="0" fontId="25" fillId="0" borderId="28" xfId="0" applyFont="1" applyFill="1" applyBorder="1" applyAlignment="1">
      <alignment horizontal="center" vertical="center" textRotation="255"/>
    </xf>
    <xf numFmtId="0" fontId="25" fillId="0" borderId="2" xfId="0" applyFont="1" applyFill="1" applyBorder="1" applyAlignment="1">
      <alignment horizontal="center" vertical="center" textRotation="255"/>
    </xf>
    <xf numFmtId="0" fontId="25" fillId="0" borderId="3" xfId="0" applyFont="1" applyFill="1" applyBorder="1" applyAlignment="1">
      <alignment horizontal="center" vertical="center" textRotation="255"/>
    </xf>
    <xf numFmtId="0" fontId="24" fillId="0" borderId="0" xfId="0" applyFont="1" applyFill="1" applyAlignment="1">
      <alignment horizontal="center" vertical="center"/>
    </xf>
    <xf numFmtId="0" fontId="5" fillId="4" borderId="0" xfId="0" applyFont="1" applyFill="1" applyAlignment="1">
      <alignment horizontal="center" vertical="center"/>
    </xf>
    <xf numFmtId="0" fontId="25" fillId="0" borderId="1" xfId="0" applyFont="1" applyFill="1" applyBorder="1" applyAlignment="1">
      <alignment horizontal="center" vertical="center"/>
    </xf>
    <xf numFmtId="0" fontId="25" fillId="0" borderId="1" xfId="0" applyFont="1" applyFill="1" applyBorder="1" applyAlignment="1">
      <alignment horizontal="center" vertical="center" textRotation="255"/>
    </xf>
    <xf numFmtId="0" fontId="25" fillId="0" borderId="27" xfId="0" applyFont="1" applyFill="1" applyBorder="1" applyAlignment="1">
      <alignment horizontal="center" vertical="center" textRotation="255"/>
    </xf>
    <xf numFmtId="0" fontId="25" fillId="0" borderId="30" xfId="0" applyFont="1" applyFill="1" applyBorder="1" applyAlignment="1">
      <alignment horizontal="center" vertical="center" textRotation="255"/>
    </xf>
    <xf numFmtId="0" fontId="25" fillId="0" borderId="4" xfId="0" applyFont="1" applyFill="1" applyBorder="1" applyAlignment="1">
      <alignment horizontal="center" vertical="center" textRotation="255"/>
    </xf>
    <xf numFmtId="180" fontId="25" fillId="0" borderId="4" xfId="0" applyNumberFormat="1" applyFont="1" applyFill="1" applyBorder="1" applyAlignment="1">
      <alignment horizontal="center" vertical="center" wrapText="1"/>
    </xf>
    <xf numFmtId="180" fontId="25" fillId="0" borderId="2" xfId="0" applyNumberFormat="1" applyFont="1" applyFill="1" applyBorder="1" applyAlignment="1">
      <alignment horizontal="center" vertical="center" wrapText="1"/>
    </xf>
    <xf numFmtId="180" fontId="25" fillId="0" borderId="3" xfId="0" applyNumberFormat="1" applyFont="1" applyFill="1" applyBorder="1" applyAlignment="1">
      <alignment horizontal="center" vertical="center" wrapText="1"/>
    </xf>
    <xf numFmtId="0" fontId="0" fillId="0" borderId="2" xfId="0" applyFont="1" applyFill="1" applyBorder="1">
      <alignment vertical="center"/>
    </xf>
    <xf numFmtId="0" fontId="0" fillId="0" borderId="3" xfId="0" applyFont="1" applyFill="1" applyBorder="1">
      <alignment vertical="center"/>
    </xf>
    <xf numFmtId="0" fontId="25" fillId="0" borderId="4"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25" fillId="0" borderId="3" xfId="0" applyFont="1" applyFill="1" applyBorder="1" applyAlignment="1">
      <alignment horizontal="center" vertical="center" wrapText="1"/>
    </xf>
    <xf numFmtId="180" fontId="25" fillId="0" borderId="4" xfId="0" applyNumberFormat="1" applyFont="1" applyFill="1" applyBorder="1" applyAlignment="1">
      <alignment horizontal="center" vertical="center"/>
    </xf>
    <xf numFmtId="180" fontId="25" fillId="0" borderId="2" xfId="0" applyNumberFormat="1" applyFont="1" applyFill="1" applyBorder="1" applyAlignment="1">
      <alignment horizontal="center" vertical="center"/>
    </xf>
    <xf numFmtId="180" fontId="25" fillId="0" borderId="3" xfId="0" applyNumberFormat="1" applyFont="1" applyFill="1" applyBorder="1" applyAlignment="1">
      <alignment horizontal="center" vertical="center"/>
    </xf>
    <xf numFmtId="0" fontId="27" fillId="0" borderId="0" xfId="0" applyFont="1" applyAlignment="1">
      <alignment horizontal="center" vertical="center"/>
    </xf>
    <xf numFmtId="0" fontId="0" fillId="0" borderId="16" xfId="0" applyBorder="1" applyAlignment="1">
      <alignment horizontal="left" vertical="center"/>
    </xf>
    <xf numFmtId="0" fontId="2" fillId="0" borderId="16" xfId="0" applyFont="1" applyBorder="1" applyAlignment="1">
      <alignment horizontal="left"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cellXfs>
  <cellStyles count="6">
    <cellStyle name="?鹎%U龡&amp;H?_x0008__x001c__x001c_?_x0007__x0001__x0001_" xfId="3"/>
    <cellStyle name="百分比" xfId="2" builtinId="5"/>
    <cellStyle name="常规" xfId="0" builtinId="0"/>
    <cellStyle name="常规 2" xfId="4"/>
    <cellStyle name="千位分隔" xfId="1" builtinId="3"/>
    <cellStyle name="千位分隔 3"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K34"/>
  <sheetViews>
    <sheetView tabSelected="1" zoomScaleNormal="100" workbookViewId="0">
      <pane ySplit="4" topLeftCell="A5" activePane="bottomLeft" state="frozen"/>
      <selection activeCell="B1" sqref="B1"/>
      <selection pane="bottomLeft" activeCell="C8" sqref="C8"/>
    </sheetView>
  </sheetViews>
  <sheetFormatPr defaultRowHeight="13.5"/>
  <cols>
    <col min="1" max="1" width="7.5" style="2" bestFit="1" customWidth="1"/>
    <col min="2" max="2" width="20.5" style="2" bestFit="1" customWidth="1"/>
    <col min="3" max="3" width="30.125" style="2" customWidth="1"/>
    <col min="4" max="5" width="21.75" style="2" customWidth="1"/>
    <col min="6" max="6" width="23.625" style="2" bestFit="1" customWidth="1"/>
    <col min="7" max="7" width="14.875" style="2" bestFit="1" customWidth="1"/>
    <col min="8" max="8" width="11" style="2" customWidth="1"/>
    <col min="9" max="9" width="5.5" style="2" customWidth="1"/>
    <col min="10" max="10" width="12.75" style="2" bestFit="1" customWidth="1"/>
    <col min="11" max="11" width="14.875" style="2" bestFit="1" customWidth="1"/>
    <col min="12" max="16384" width="9" style="2"/>
  </cols>
  <sheetData>
    <row r="1" spans="1:11" ht="22.5">
      <c r="A1" s="223" t="s">
        <v>0</v>
      </c>
      <c r="B1" s="223"/>
      <c r="C1" s="223"/>
      <c r="D1" s="223"/>
      <c r="E1" s="223"/>
      <c r="F1" s="223"/>
      <c r="G1" s="223"/>
      <c r="H1" s="223"/>
      <c r="I1" s="132"/>
    </row>
    <row r="2" spans="1:11" ht="21.75" customHeight="1">
      <c r="A2" s="224" t="s">
        <v>427</v>
      </c>
      <c r="B2" s="225"/>
      <c r="C2" s="225"/>
      <c r="D2" s="225"/>
      <c r="E2" s="132"/>
      <c r="F2" s="132"/>
      <c r="G2" s="132" t="s">
        <v>1</v>
      </c>
      <c r="H2" s="132"/>
    </row>
    <row r="3" spans="1:11" ht="20.25" customHeight="1">
      <c r="A3" s="226" t="s">
        <v>2</v>
      </c>
      <c r="B3" s="227" t="s">
        <v>24</v>
      </c>
      <c r="C3" s="227" t="s">
        <v>25</v>
      </c>
      <c r="D3" s="228" t="s">
        <v>3</v>
      </c>
      <c r="E3" s="230" t="s">
        <v>342</v>
      </c>
      <c r="F3" s="226" t="s">
        <v>4</v>
      </c>
      <c r="G3" s="226" t="s">
        <v>5</v>
      </c>
      <c r="H3" s="231" t="s">
        <v>6</v>
      </c>
      <c r="I3" s="226" t="s">
        <v>7</v>
      </c>
      <c r="J3" s="3"/>
    </row>
    <row r="4" spans="1:11" ht="20.25" customHeight="1">
      <c r="A4" s="226"/>
      <c r="B4" s="226"/>
      <c r="C4" s="226"/>
      <c r="D4" s="229"/>
      <c r="E4" s="229"/>
      <c r="F4" s="226"/>
      <c r="G4" s="226"/>
      <c r="H4" s="231"/>
      <c r="I4" s="226"/>
      <c r="J4" s="3"/>
    </row>
    <row r="5" spans="1:11" ht="16.5">
      <c r="A5" s="130">
        <v>0</v>
      </c>
      <c r="B5" s="4" t="s">
        <v>27</v>
      </c>
      <c r="C5" s="5" t="s">
        <v>28</v>
      </c>
      <c r="D5" s="5" t="s">
        <v>29</v>
      </c>
      <c r="E5" s="134"/>
      <c r="F5" s="4" t="s">
        <v>30</v>
      </c>
      <c r="G5" s="4" t="s">
        <v>31</v>
      </c>
      <c r="H5" s="6" t="s">
        <v>41</v>
      </c>
      <c r="I5" s="130"/>
      <c r="J5" s="3"/>
    </row>
    <row r="6" spans="1:11" ht="27">
      <c r="A6" s="142">
        <v>1</v>
      </c>
      <c r="B6" s="140" t="s">
        <v>344</v>
      </c>
      <c r="C6" s="145" t="s">
        <v>345</v>
      </c>
      <c r="D6" s="140" t="s">
        <v>351</v>
      </c>
      <c r="E6" s="140" t="s">
        <v>350</v>
      </c>
      <c r="F6" s="179">
        <v>47859.272949288301</v>
      </c>
      <c r="G6" s="141">
        <f>F6</f>
        <v>47859.272949288301</v>
      </c>
      <c r="H6" s="142">
        <f>A6</f>
        <v>1</v>
      </c>
      <c r="I6" s="141"/>
      <c r="J6" s="3"/>
      <c r="K6" s="2">
        <f t="shared" ref="K6:K18" si="0">F6/6.9357</f>
        <v>6900.4243190000007</v>
      </c>
    </row>
    <row r="7" spans="1:11" ht="16.5">
      <c r="A7" s="232">
        <v>2</v>
      </c>
      <c r="B7" s="233" t="s">
        <v>335</v>
      </c>
      <c r="C7" s="135" t="s">
        <v>10</v>
      </c>
      <c r="D7" s="139" t="s">
        <v>9</v>
      </c>
      <c r="E7" s="139" t="s">
        <v>9</v>
      </c>
      <c r="F7" s="222">
        <v>831.2662276392</v>
      </c>
      <c r="G7" s="235">
        <f>SUM(F7:F13)</f>
        <v>7967.6203637972521</v>
      </c>
      <c r="H7" s="232">
        <f>A7</f>
        <v>2</v>
      </c>
      <c r="I7" s="143"/>
      <c r="J7" s="3"/>
      <c r="K7" s="2">
        <f t="shared" si="0"/>
        <v>119.853256</v>
      </c>
    </row>
    <row r="8" spans="1:11" ht="16.5">
      <c r="A8" s="232"/>
      <c r="B8" s="233"/>
      <c r="C8" s="135" t="s">
        <v>281</v>
      </c>
      <c r="D8" s="139" t="s">
        <v>9</v>
      </c>
      <c r="E8" s="139" t="s">
        <v>9</v>
      </c>
      <c r="F8" s="179">
        <v>453.86059070250002</v>
      </c>
      <c r="G8" s="235"/>
      <c r="H8" s="232"/>
      <c r="I8" s="143"/>
      <c r="J8" s="3"/>
      <c r="K8" s="2">
        <f t="shared" si="0"/>
        <v>65.438325000000006</v>
      </c>
    </row>
    <row r="9" spans="1:11" ht="16.5">
      <c r="A9" s="232"/>
      <c r="B9" s="234"/>
      <c r="C9" s="135" t="s">
        <v>282</v>
      </c>
      <c r="D9" s="139" t="s">
        <v>9</v>
      </c>
      <c r="E9" s="139" t="s">
        <v>9</v>
      </c>
      <c r="F9" s="179">
        <v>42.695406273000003</v>
      </c>
      <c r="G9" s="235"/>
      <c r="H9" s="232"/>
      <c r="I9" s="143"/>
      <c r="J9" s="3"/>
      <c r="K9" s="2">
        <f t="shared" si="0"/>
        <v>6.1558900000000003</v>
      </c>
    </row>
    <row r="10" spans="1:11" ht="16.5">
      <c r="A10" s="232"/>
      <c r="B10" s="234"/>
      <c r="C10" s="135" t="s">
        <v>283</v>
      </c>
      <c r="D10" s="139" t="s">
        <v>9</v>
      </c>
      <c r="E10" s="139" t="s">
        <v>9</v>
      </c>
      <c r="F10" s="188">
        <v>3516.1601536581006</v>
      </c>
      <c r="G10" s="235"/>
      <c r="H10" s="232"/>
      <c r="I10" s="143"/>
      <c r="J10" s="3">
        <f>G7</f>
        <v>7967.6203637972521</v>
      </c>
      <c r="K10" s="2">
        <f t="shared" si="0"/>
        <v>506.96543300000013</v>
      </c>
    </row>
    <row r="11" spans="1:11" ht="16.5">
      <c r="A11" s="232"/>
      <c r="B11" s="234"/>
      <c r="C11" s="135" t="s">
        <v>385</v>
      </c>
      <c r="D11" s="139" t="s">
        <v>9</v>
      </c>
      <c r="E11" s="139" t="s">
        <v>9</v>
      </c>
      <c r="F11" s="199">
        <v>425.63632168975084</v>
      </c>
      <c r="G11" s="235"/>
      <c r="H11" s="232"/>
      <c r="I11" s="141"/>
      <c r="J11" s="3"/>
      <c r="K11" s="2">
        <f t="shared" si="0"/>
        <v>61.368906049822058</v>
      </c>
    </row>
    <row r="12" spans="1:11" ht="16.5">
      <c r="A12" s="232"/>
      <c r="B12" s="234"/>
      <c r="C12" s="135" t="s">
        <v>336</v>
      </c>
      <c r="D12" s="210" t="s">
        <v>9</v>
      </c>
      <c r="E12" s="210" t="s">
        <v>9</v>
      </c>
      <c r="F12" s="218">
        <v>2318.1716044131003</v>
      </c>
      <c r="G12" s="235"/>
      <c r="H12" s="232"/>
      <c r="I12" s="207"/>
      <c r="J12" s="3">
        <f>F7+F8+F9+F11+F13</f>
        <v>2133.2886057260507</v>
      </c>
      <c r="K12" s="2">
        <f t="shared" si="0"/>
        <v>334.23758300000009</v>
      </c>
    </row>
    <row r="13" spans="1:11" ht="16.5">
      <c r="A13" s="232"/>
      <c r="B13" s="234"/>
      <c r="C13" s="135" t="s">
        <v>426</v>
      </c>
      <c r="D13" s="139" t="s">
        <v>285</v>
      </c>
      <c r="E13" s="139" t="s">
        <v>285</v>
      </c>
      <c r="F13" s="218">
        <v>379.83005942159997</v>
      </c>
      <c r="G13" s="235"/>
      <c r="H13" s="232"/>
      <c r="I13" s="141"/>
      <c r="J13" s="3"/>
      <c r="K13" s="2">
        <f t="shared" si="0"/>
        <v>54.764488</v>
      </c>
    </row>
    <row r="14" spans="1:11" ht="16.5">
      <c r="A14" s="142">
        <v>3</v>
      </c>
      <c r="B14" s="146" t="s">
        <v>293</v>
      </c>
      <c r="C14" s="136" t="s">
        <v>298</v>
      </c>
      <c r="D14" s="139" t="s">
        <v>218</v>
      </c>
      <c r="E14" s="139" t="s">
        <v>218</v>
      </c>
      <c r="F14" s="188">
        <v>6481.9584467166005</v>
      </c>
      <c r="G14" s="141">
        <f>F14</f>
        <v>6481.9584467166005</v>
      </c>
      <c r="H14" s="187">
        <f>A14</f>
        <v>3</v>
      </c>
      <c r="I14" s="141"/>
      <c r="J14" s="3"/>
      <c r="K14" s="2">
        <f>F14/6.9357</f>
        <v>934.57883800000013</v>
      </c>
    </row>
    <row r="15" spans="1:11" ht="16.5">
      <c r="A15" s="142">
        <v>4</v>
      </c>
      <c r="B15" s="156" t="s">
        <v>397</v>
      </c>
      <c r="C15" s="135" t="s">
        <v>299</v>
      </c>
      <c r="D15" s="139" t="s">
        <v>305</v>
      </c>
      <c r="E15" s="139" t="s">
        <v>305</v>
      </c>
      <c r="F15" s="188">
        <v>6021.5088720000003</v>
      </c>
      <c r="G15" s="144">
        <f>SUM(F15)</f>
        <v>6021.5088720000003</v>
      </c>
      <c r="H15" s="187">
        <f>A15</f>
        <v>4</v>
      </c>
      <c r="I15" s="141"/>
      <c r="J15" s="3"/>
      <c r="K15" s="2">
        <f t="shared" si="0"/>
        <v>868.19050304943994</v>
      </c>
    </row>
    <row r="16" spans="1:11" ht="40.5">
      <c r="A16" s="142">
        <v>5</v>
      </c>
      <c r="B16" s="139" t="s">
        <v>346</v>
      </c>
      <c r="C16" s="137" t="s">
        <v>346</v>
      </c>
      <c r="D16" s="140" t="s">
        <v>341</v>
      </c>
      <c r="E16" s="140" t="s">
        <v>343</v>
      </c>
      <c r="F16" s="188">
        <v>3537.8840769054</v>
      </c>
      <c r="G16" s="141">
        <f>F16</f>
        <v>3537.8840769054</v>
      </c>
      <c r="H16" s="187">
        <f>A16</f>
        <v>5</v>
      </c>
      <c r="I16" s="133"/>
      <c r="J16" s="3"/>
      <c r="K16" s="2">
        <f>F16/6.9357</f>
        <v>510.097622</v>
      </c>
    </row>
    <row r="17" spans="1:11" ht="16.5">
      <c r="A17" s="142">
        <v>6</v>
      </c>
      <c r="B17" s="141" t="s">
        <v>284</v>
      </c>
      <c r="C17" s="136" t="s">
        <v>294</v>
      </c>
      <c r="D17" s="139" t="s">
        <v>306</v>
      </c>
      <c r="E17" s="139" t="s">
        <v>306</v>
      </c>
      <c r="F17" s="144">
        <v>3284.7101504483999</v>
      </c>
      <c r="G17" s="144">
        <f>SUM(F17)</f>
        <v>3284.7101504483999</v>
      </c>
      <c r="H17" s="187">
        <f t="shared" ref="H17" si="1">A17</f>
        <v>6</v>
      </c>
      <c r="I17" s="141"/>
      <c r="J17" s="3"/>
      <c r="K17" s="2">
        <f t="shared" si="0"/>
        <v>473.59461199999998</v>
      </c>
    </row>
    <row r="18" spans="1:11" ht="16.5">
      <c r="A18" s="232">
        <v>7</v>
      </c>
      <c r="B18" s="236" t="s">
        <v>308</v>
      </c>
      <c r="C18" s="135" t="s">
        <v>287</v>
      </c>
      <c r="D18" s="139" t="s">
        <v>16</v>
      </c>
      <c r="E18" s="139" t="s">
        <v>16</v>
      </c>
      <c r="F18" s="188">
        <v>14.915909484299997</v>
      </c>
      <c r="G18" s="235">
        <f>SUM(F18:F24)</f>
        <v>3163.9512420584997</v>
      </c>
      <c r="H18" s="232">
        <f>A18</f>
        <v>7</v>
      </c>
      <c r="I18" s="141"/>
      <c r="J18" s="3"/>
      <c r="K18" s="2">
        <f t="shared" si="0"/>
        <v>2.1505989999999997</v>
      </c>
    </row>
    <row r="19" spans="1:11" ht="16.5">
      <c r="A19" s="232"/>
      <c r="B19" s="236"/>
      <c r="C19" s="135" t="s">
        <v>291</v>
      </c>
      <c r="D19" s="210" t="s">
        <v>399</v>
      </c>
      <c r="E19" s="210" t="s">
        <v>16</v>
      </c>
      <c r="F19" s="207">
        <v>895.96611316020005</v>
      </c>
      <c r="G19" s="235"/>
      <c r="H19" s="232"/>
      <c r="I19" s="207"/>
      <c r="J19" s="3"/>
    </row>
    <row r="20" spans="1:11" ht="27">
      <c r="A20" s="232"/>
      <c r="B20" s="236"/>
      <c r="C20" s="137" t="s">
        <v>18</v>
      </c>
      <c r="D20" s="140" t="s">
        <v>382</v>
      </c>
      <c r="E20" s="140" t="s">
        <v>349</v>
      </c>
      <c r="F20" s="188">
        <v>946.93997788889999</v>
      </c>
      <c r="G20" s="235"/>
      <c r="H20" s="232"/>
      <c r="I20" s="141"/>
      <c r="J20" s="3"/>
      <c r="K20" s="2">
        <f t="shared" ref="K20:K29" si="2">F20/6.9357</f>
        <v>136.53127700000002</v>
      </c>
    </row>
    <row r="21" spans="1:11" ht="16.5">
      <c r="A21" s="232"/>
      <c r="B21" s="236"/>
      <c r="C21" s="137" t="s">
        <v>288</v>
      </c>
      <c r="D21" s="139" t="s">
        <v>16</v>
      </c>
      <c r="E21" s="139" t="s">
        <v>16</v>
      </c>
      <c r="F21" s="188">
        <v>301.69074316799998</v>
      </c>
      <c r="G21" s="235"/>
      <c r="H21" s="232"/>
      <c r="I21" s="141"/>
      <c r="J21" s="3"/>
      <c r="K21" s="2">
        <f t="shared" si="2"/>
        <v>43.498239999999996</v>
      </c>
    </row>
    <row r="22" spans="1:11" ht="16.5">
      <c r="A22" s="232"/>
      <c r="B22" s="236"/>
      <c r="C22" s="135" t="s">
        <v>289</v>
      </c>
      <c r="D22" s="139" t="s">
        <v>16</v>
      </c>
      <c r="E22" s="139" t="s">
        <v>16</v>
      </c>
      <c r="F22" s="188">
        <v>20.225763497399999</v>
      </c>
      <c r="G22" s="235"/>
      <c r="H22" s="232"/>
      <c r="I22" s="141"/>
      <c r="J22" s="3"/>
      <c r="K22" s="2">
        <f t="shared" si="2"/>
        <v>2.9161820000000001</v>
      </c>
    </row>
    <row r="23" spans="1:11" ht="16.5">
      <c r="A23" s="232"/>
      <c r="B23" s="236"/>
      <c r="C23" s="135" t="s">
        <v>337</v>
      </c>
      <c r="D23" s="194" t="s">
        <v>16</v>
      </c>
      <c r="E23" s="194" t="s">
        <v>16</v>
      </c>
      <c r="F23" s="190">
        <v>642.04896402689997</v>
      </c>
      <c r="G23" s="235"/>
      <c r="H23" s="232"/>
      <c r="I23" s="190"/>
      <c r="J23" s="3"/>
      <c r="K23" s="2">
        <f t="shared" si="2"/>
        <v>92.571617000000003</v>
      </c>
    </row>
    <row r="24" spans="1:11" ht="33">
      <c r="A24" s="232"/>
      <c r="B24" s="236"/>
      <c r="C24" s="135" t="s">
        <v>355</v>
      </c>
      <c r="D24" s="139" t="s">
        <v>16</v>
      </c>
      <c r="E24" s="139" t="s">
        <v>16</v>
      </c>
      <c r="F24" s="188">
        <v>342.16377083279997</v>
      </c>
      <c r="G24" s="235"/>
      <c r="H24" s="232"/>
      <c r="I24" s="141"/>
      <c r="J24" s="3"/>
      <c r="K24" s="2">
        <f t="shared" si="2"/>
        <v>49.333703999999997</v>
      </c>
    </row>
    <row r="25" spans="1:11" ht="16.5">
      <c r="A25" s="142">
        <v>8</v>
      </c>
      <c r="B25" s="141" t="s">
        <v>284</v>
      </c>
      <c r="C25" s="136" t="s">
        <v>295</v>
      </c>
      <c r="D25" s="139" t="s">
        <v>311</v>
      </c>
      <c r="E25" s="139" t="s">
        <v>311</v>
      </c>
      <c r="F25" s="144">
        <v>1422.7282696404</v>
      </c>
      <c r="G25" s="144">
        <f>SUM(F25)</f>
        <v>1422.7282696404</v>
      </c>
      <c r="H25" s="187">
        <f>A25</f>
        <v>8</v>
      </c>
      <c r="I25" s="141"/>
      <c r="J25" s="3"/>
      <c r="K25" s="2">
        <f t="shared" si="2"/>
        <v>205.13117199999999</v>
      </c>
    </row>
    <row r="26" spans="1:11" ht="13.5" customHeight="1">
      <c r="A26" s="142">
        <v>9</v>
      </c>
      <c r="B26" s="139" t="s">
        <v>309</v>
      </c>
      <c r="C26" s="136" t="s">
        <v>207</v>
      </c>
      <c r="D26" s="139" t="s">
        <v>19</v>
      </c>
      <c r="E26" s="139" t="s">
        <v>19</v>
      </c>
      <c r="F26" s="179">
        <v>941.70586171979994</v>
      </c>
      <c r="G26" s="144">
        <f>SUM(F26)</f>
        <v>941.70586171979994</v>
      </c>
      <c r="H26" s="187">
        <f t="shared" ref="H26:H28" si="3">A26</f>
        <v>9</v>
      </c>
      <c r="I26" s="143"/>
      <c r="J26" s="3"/>
      <c r="K26" s="2">
        <f t="shared" si="2"/>
        <v>135.776614</v>
      </c>
    </row>
    <row r="27" spans="1:11" ht="13.5" customHeight="1">
      <c r="A27" s="142">
        <v>10</v>
      </c>
      <c r="B27" s="140" t="s">
        <v>207</v>
      </c>
      <c r="C27" s="136" t="s">
        <v>347</v>
      </c>
      <c r="D27" s="140" t="s">
        <v>302</v>
      </c>
      <c r="E27" s="140" t="s">
        <v>348</v>
      </c>
      <c r="F27" s="218">
        <v>452.95170883170005</v>
      </c>
      <c r="G27" s="141">
        <f>F27</f>
        <v>452.95170883170005</v>
      </c>
      <c r="H27" s="187">
        <f t="shared" si="3"/>
        <v>10</v>
      </c>
      <c r="I27" s="143"/>
      <c r="J27" s="3"/>
      <c r="K27" s="2">
        <f t="shared" si="2"/>
        <v>65.307281000000003</v>
      </c>
    </row>
    <row r="28" spans="1:11" ht="13.5" customHeight="1">
      <c r="A28" s="142">
        <v>11</v>
      </c>
      <c r="B28" s="139" t="s">
        <v>309</v>
      </c>
      <c r="C28" s="138" t="s">
        <v>315</v>
      </c>
      <c r="D28" s="139" t="s">
        <v>314</v>
      </c>
      <c r="E28" s="139" t="s">
        <v>314</v>
      </c>
      <c r="F28" s="179">
        <v>97.860660161399991</v>
      </c>
      <c r="G28" s="144">
        <f>SUM(F28)</f>
        <v>97.860660161399991</v>
      </c>
      <c r="H28" s="187">
        <f t="shared" si="3"/>
        <v>11</v>
      </c>
      <c r="I28" s="143"/>
      <c r="J28" s="3"/>
      <c r="K28" s="2">
        <f t="shared" si="2"/>
        <v>14.109701999999999</v>
      </c>
    </row>
    <row r="29" spans="1:11" ht="16.5">
      <c r="A29" s="235" t="s">
        <v>22</v>
      </c>
      <c r="B29" s="235"/>
      <c r="C29" s="235"/>
      <c r="D29" s="235"/>
      <c r="E29" s="141"/>
      <c r="F29" s="141">
        <f>SUM(F6:F28)</f>
        <v>81232.152601567752</v>
      </c>
      <c r="G29" s="141">
        <f>SUM(G6:G28)</f>
        <v>81232.152601567737</v>
      </c>
      <c r="H29" s="141"/>
      <c r="I29" s="141"/>
      <c r="J29" s="3"/>
      <c r="K29" s="2">
        <f t="shared" si="2"/>
        <v>11712.177949099263</v>
      </c>
    </row>
    <row r="31" spans="1:11">
      <c r="G31" s="131" t="s">
        <v>26</v>
      </c>
      <c r="H31" s="132"/>
    </row>
    <row r="32" spans="1:11">
      <c r="G32" s="2" t="b">
        <f>G29=分国别应收账款!H272</f>
        <v>1</v>
      </c>
    </row>
    <row r="33" spans="6:6">
      <c r="F33" s="3"/>
    </row>
    <row r="34" spans="6:6">
      <c r="F34" s="3"/>
    </row>
  </sheetData>
  <mergeCells count="20">
    <mergeCell ref="A29:D29"/>
    <mergeCell ref="A18:A24"/>
    <mergeCell ref="B18:B24"/>
    <mergeCell ref="G18:G24"/>
    <mergeCell ref="H18:H24"/>
    <mergeCell ref="A7:A13"/>
    <mergeCell ref="B7:B13"/>
    <mergeCell ref="G7:G13"/>
    <mergeCell ref="H7:H13"/>
    <mergeCell ref="I3:I4"/>
    <mergeCell ref="A1:H1"/>
    <mergeCell ref="A2:D2"/>
    <mergeCell ref="A3:A4"/>
    <mergeCell ref="B3:B4"/>
    <mergeCell ref="C3:C4"/>
    <mergeCell ref="D3:D4"/>
    <mergeCell ref="E3:E4"/>
    <mergeCell ref="F3:F4"/>
    <mergeCell ref="G3:G4"/>
    <mergeCell ref="H3:H4"/>
  </mergeCells>
  <phoneticPr fontId="1" type="noConversion"/>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dimension ref="A1:I45"/>
  <sheetViews>
    <sheetView workbookViewId="0">
      <selection activeCell="I11" sqref="I11"/>
    </sheetView>
  </sheetViews>
  <sheetFormatPr defaultRowHeight="13.5"/>
  <cols>
    <col min="1" max="1" width="5.75" style="2" bestFit="1" customWidth="1"/>
    <col min="2" max="2" width="24.75" style="2" bestFit="1" customWidth="1"/>
    <col min="3" max="3" width="30.25" style="2" customWidth="1"/>
    <col min="4" max="4" width="17.5" style="2" bestFit="1" customWidth="1"/>
    <col min="5" max="5" width="12.75" style="2" bestFit="1" customWidth="1"/>
    <col min="6" max="6" width="13" style="2" bestFit="1" customWidth="1"/>
    <col min="7" max="7" width="9" style="2"/>
    <col min="8" max="8" width="11.625" style="2" bestFit="1" customWidth="1"/>
    <col min="9" max="9" width="12.75" style="2" bestFit="1" customWidth="1"/>
    <col min="10" max="16384" width="9" style="2"/>
  </cols>
  <sheetData>
    <row r="1" spans="1:9" ht="22.5">
      <c r="A1" s="223" t="s">
        <v>32</v>
      </c>
      <c r="B1" s="223"/>
      <c r="C1" s="223"/>
      <c r="D1" s="223"/>
      <c r="E1" s="223"/>
      <c r="F1" s="223"/>
      <c r="G1" s="223"/>
    </row>
    <row r="2" spans="1:9" ht="14.25" thickBot="1">
      <c r="A2" s="240" t="s">
        <v>428</v>
      </c>
      <c r="B2" s="241"/>
      <c r="C2" s="1"/>
      <c r="D2" s="1"/>
      <c r="E2" s="1"/>
      <c r="F2" s="242" t="s">
        <v>1</v>
      </c>
      <c r="G2" s="242"/>
    </row>
    <row r="3" spans="1:9" ht="44.25" customHeight="1">
      <c r="A3" s="7" t="s">
        <v>33</v>
      </c>
      <c r="B3" s="11" t="s">
        <v>38</v>
      </c>
      <c r="C3" s="12" t="s">
        <v>39</v>
      </c>
      <c r="D3" s="8" t="s">
        <v>34</v>
      </c>
      <c r="E3" s="8" t="s">
        <v>5</v>
      </c>
      <c r="F3" s="8" t="s">
        <v>35</v>
      </c>
      <c r="G3" s="9" t="s">
        <v>36</v>
      </c>
    </row>
    <row r="4" spans="1:9" ht="16.5">
      <c r="A4" s="83">
        <v>0</v>
      </c>
      <c r="B4" s="4" t="s">
        <v>27</v>
      </c>
      <c r="C4" s="5" t="s">
        <v>28</v>
      </c>
      <c r="D4" s="5" t="s">
        <v>40</v>
      </c>
      <c r="E4" s="4" t="s">
        <v>31</v>
      </c>
      <c r="F4" s="4" t="s">
        <v>42</v>
      </c>
      <c r="G4" s="6"/>
      <c r="H4" s="3"/>
      <c r="I4" s="3"/>
    </row>
    <row r="5" spans="1:9" ht="16.5">
      <c r="A5" s="107">
        <v>1</v>
      </c>
      <c r="B5" s="108" t="s">
        <v>312</v>
      </c>
      <c r="C5" s="67" t="s">
        <v>196</v>
      </c>
      <c r="D5" s="193">
        <v>67656.154016608794</v>
      </c>
      <c r="E5" s="193">
        <f>D5</f>
        <v>67656.154016608794</v>
      </c>
      <c r="F5" s="192">
        <f>A5</f>
        <v>1</v>
      </c>
      <c r="G5" s="105"/>
      <c r="H5" s="3"/>
      <c r="I5" s="3"/>
    </row>
    <row r="6" spans="1:9" ht="16.5">
      <c r="A6" s="239">
        <v>2</v>
      </c>
      <c r="B6" s="247" t="s">
        <v>425</v>
      </c>
      <c r="C6" s="68" t="s">
        <v>283</v>
      </c>
      <c r="D6" s="10">
        <v>596.13936711000042</v>
      </c>
      <c r="E6" s="245">
        <f>SUM(D6:D9)</f>
        <v>3660.2942922369002</v>
      </c>
      <c r="F6" s="248">
        <f>A6</f>
        <v>2</v>
      </c>
      <c r="G6" s="105"/>
      <c r="H6" s="3"/>
      <c r="I6" s="3"/>
    </row>
    <row r="7" spans="1:9" ht="16.5">
      <c r="A7" s="239"/>
      <c r="B7" s="236"/>
      <c r="C7" s="136" t="s">
        <v>385</v>
      </c>
      <c r="D7" s="181">
        <v>1714.7907908399998</v>
      </c>
      <c r="E7" s="245"/>
      <c r="F7" s="248"/>
      <c r="G7" s="191"/>
      <c r="H7" s="3">
        <f>E6</f>
        <v>3660.2942922369002</v>
      </c>
      <c r="I7" s="3"/>
    </row>
    <row r="8" spans="1:9" ht="16.5">
      <c r="A8" s="239"/>
      <c r="B8" s="236"/>
      <c r="C8" s="136" t="s">
        <v>418</v>
      </c>
      <c r="D8" s="181">
        <v>232.29934903170002</v>
      </c>
      <c r="E8" s="245"/>
      <c r="F8" s="248"/>
      <c r="G8" s="219"/>
      <c r="H8" s="3"/>
      <c r="I8" s="3"/>
    </row>
    <row r="9" spans="1:9" ht="16.5">
      <c r="A9" s="239"/>
      <c r="B9" s="236"/>
      <c r="C9" s="68" t="s">
        <v>317</v>
      </c>
      <c r="D9" s="201">
        <v>1117.0647852551999</v>
      </c>
      <c r="E9" s="246"/>
      <c r="F9" s="249"/>
      <c r="G9" s="105"/>
      <c r="I9" s="3"/>
    </row>
    <row r="10" spans="1:9" ht="16.5">
      <c r="A10" s="107">
        <v>3</v>
      </c>
      <c r="B10" s="105" t="s">
        <v>284</v>
      </c>
      <c r="C10" s="155" t="s">
        <v>359</v>
      </c>
      <c r="D10" s="69">
        <v>3315.0173076165001</v>
      </c>
      <c r="E10" s="69">
        <f>D10</f>
        <v>3315.0173076165001</v>
      </c>
      <c r="F10" s="192">
        <f>A10</f>
        <v>3</v>
      </c>
      <c r="G10" s="105"/>
      <c r="H10" s="3"/>
      <c r="I10" s="3"/>
    </row>
    <row r="11" spans="1:9" ht="16.5">
      <c r="A11" s="238">
        <v>4</v>
      </c>
      <c r="B11" s="237" t="s">
        <v>297</v>
      </c>
      <c r="C11" s="116" t="s">
        <v>377</v>
      </c>
      <c r="D11" s="123">
        <v>45.356440163400023</v>
      </c>
      <c r="E11" s="243">
        <f>SUM(D11:D19)</f>
        <v>1939.3530613509001</v>
      </c>
      <c r="F11" s="238">
        <f>A11</f>
        <v>4</v>
      </c>
      <c r="G11" s="105"/>
      <c r="H11" s="3"/>
      <c r="I11" s="3"/>
    </row>
    <row r="12" spans="1:9" ht="16.5">
      <c r="A12" s="238"/>
      <c r="B12" s="237"/>
      <c r="C12" s="116" t="s">
        <v>378</v>
      </c>
      <c r="D12" s="123">
        <v>539.43682918800039</v>
      </c>
      <c r="E12" s="243"/>
      <c r="F12" s="238"/>
      <c r="G12" s="105"/>
      <c r="H12" s="3"/>
      <c r="I12" s="3"/>
    </row>
    <row r="13" spans="1:9" ht="16.5" hidden="1">
      <c r="A13" s="238"/>
      <c r="B13" s="237"/>
      <c r="C13" s="102" t="s">
        <v>288</v>
      </c>
      <c r="D13" s="211"/>
      <c r="E13" s="243"/>
      <c r="F13" s="238"/>
      <c r="G13" s="105"/>
      <c r="H13" s="3"/>
      <c r="I13" s="3"/>
    </row>
    <row r="14" spans="1:9" ht="16.5" hidden="1">
      <c r="A14" s="238"/>
      <c r="B14" s="237"/>
      <c r="C14" s="102" t="s">
        <v>289</v>
      </c>
      <c r="D14" s="211"/>
      <c r="E14" s="243"/>
      <c r="F14" s="238"/>
      <c r="G14" s="105"/>
      <c r="H14" s="3"/>
      <c r="I14" s="3">
        <f>E11</f>
        <v>1939.3530613509001</v>
      </c>
    </row>
    <row r="15" spans="1:9" ht="16.5">
      <c r="A15" s="239"/>
      <c r="B15" s="236"/>
      <c r="C15" s="136" t="s">
        <v>337</v>
      </c>
      <c r="D15" s="194">
        <v>10.220433648600057</v>
      </c>
      <c r="E15" s="244"/>
      <c r="F15" s="239"/>
      <c r="G15" s="154"/>
      <c r="H15" s="3"/>
      <c r="I15" s="3"/>
    </row>
    <row r="16" spans="1:9" ht="33">
      <c r="A16" s="239"/>
      <c r="B16" s="236"/>
      <c r="C16" s="136" t="s">
        <v>355</v>
      </c>
      <c r="D16" s="202">
        <v>570.42917803049977</v>
      </c>
      <c r="E16" s="244"/>
      <c r="F16" s="239"/>
      <c r="G16" s="200"/>
      <c r="H16" s="3"/>
      <c r="I16" s="3"/>
    </row>
    <row r="17" spans="1:9" ht="33">
      <c r="A17" s="239"/>
      <c r="B17" s="236"/>
      <c r="C17" s="136" t="s">
        <v>394</v>
      </c>
      <c r="D17" s="210">
        <v>58.798631304599994</v>
      </c>
      <c r="E17" s="244"/>
      <c r="F17" s="239"/>
      <c r="G17" s="208"/>
      <c r="H17" s="3"/>
      <c r="I17" s="3"/>
    </row>
    <row r="18" spans="1:9" ht="33">
      <c r="A18" s="239"/>
      <c r="B18" s="236"/>
      <c r="C18" s="136" t="s">
        <v>400</v>
      </c>
      <c r="D18" s="210">
        <v>385.93777555559996</v>
      </c>
      <c r="E18" s="244"/>
      <c r="F18" s="239"/>
      <c r="G18" s="208"/>
      <c r="H18" s="3"/>
      <c r="I18" s="3"/>
    </row>
    <row r="19" spans="1:9" ht="33">
      <c r="A19" s="238"/>
      <c r="B19" s="237"/>
      <c r="C19" s="102" t="s">
        <v>401</v>
      </c>
      <c r="D19" s="101">
        <v>329.17377346019998</v>
      </c>
      <c r="E19" s="243"/>
      <c r="F19" s="238"/>
      <c r="G19" s="105"/>
      <c r="H19" s="3"/>
      <c r="I19" s="3"/>
    </row>
    <row r="20" spans="1:9" ht="16.5">
      <c r="A20" s="107">
        <v>5</v>
      </c>
      <c r="B20" s="156" t="s">
        <v>360</v>
      </c>
      <c r="C20" s="68" t="s">
        <v>201</v>
      </c>
      <c r="D20" s="193">
        <v>1627.3089339999999</v>
      </c>
      <c r="E20" s="69">
        <f>SUM(D20)</f>
        <v>1627.3089339999999</v>
      </c>
      <c r="F20" s="192">
        <f>A20</f>
        <v>5</v>
      </c>
      <c r="G20" s="105"/>
      <c r="H20" s="3"/>
      <c r="I20" s="3"/>
    </row>
    <row r="21" spans="1:9" ht="16.5">
      <c r="A21" s="216">
        <v>6</v>
      </c>
      <c r="B21" s="140" t="s">
        <v>404</v>
      </c>
      <c r="C21" s="136" t="s">
        <v>403</v>
      </c>
      <c r="D21" s="181">
        <v>912.18499792499995</v>
      </c>
      <c r="E21" s="220">
        <f>D21</f>
        <v>912.18499792499995</v>
      </c>
      <c r="F21" s="209">
        <f>A21</f>
        <v>6</v>
      </c>
      <c r="G21" s="208"/>
      <c r="H21" s="3"/>
      <c r="I21" s="3"/>
    </row>
    <row r="22" spans="1:9" ht="16.5">
      <c r="A22" s="152">
        <v>7</v>
      </c>
      <c r="B22" s="149" t="s">
        <v>352</v>
      </c>
      <c r="C22" s="68" t="s">
        <v>352</v>
      </c>
      <c r="D22" s="181">
        <v>611.5548550652893</v>
      </c>
      <c r="E22" s="221">
        <f>D22</f>
        <v>611.5548550652893</v>
      </c>
      <c r="F22" s="192">
        <f>A22</f>
        <v>7</v>
      </c>
      <c r="G22" s="148"/>
      <c r="H22" s="3"/>
      <c r="I22" s="3"/>
    </row>
    <row r="23" spans="1:9" ht="16.5">
      <c r="A23" s="107">
        <v>8</v>
      </c>
      <c r="B23" s="105" t="s">
        <v>284</v>
      </c>
      <c r="C23" s="68" t="s">
        <v>318</v>
      </c>
      <c r="D23" s="193">
        <v>221.85829770179998</v>
      </c>
      <c r="E23" s="193">
        <f t="shared" ref="E23" si="0">SUM(D23)</f>
        <v>221.85829770179998</v>
      </c>
      <c r="F23" s="192">
        <f t="shared" ref="F23" si="1">A23</f>
        <v>8</v>
      </c>
      <c r="G23" s="105"/>
      <c r="H23" s="3"/>
      <c r="I23" s="3"/>
    </row>
    <row r="24" spans="1:9" ht="16.5">
      <c r="A24" s="107">
        <v>9</v>
      </c>
      <c r="B24" s="105" t="s">
        <v>198</v>
      </c>
      <c r="C24" s="68" t="s">
        <v>198</v>
      </c>
      <c r="D24" s="10">
        <v>147.22999999999999</v>
      </c>
      <c r="E24" s="193">
        <f>SUM(D24)</f>
        <v>147.22999999999999</v>
      </c>
      <c r="F24" s="192">
        <f>A24</f>
        <v>9</v>
      </c>
      <c r="G24" s="105"/>
      <c r="H24" s="3"/>
      <c r="I24" s="3"/>
    </row>
    <row r="25" spans="1:9" ht="16.5">
      <c r="A25" s="107">
        <v>10</v>
      </c>
      <c r="B25" s="105" t="s">
        <v>284</v>
      </c>
      <c r="C25" s="68" t="s">
        <v>319</v>
      </c>
      <c r="D25" s="10"/>
      <c r="E25" s="193">
        <f>SUM(D25)</f>
        <v>0</v>
      </c>
      <c r="F25" s="192">
        <f>A25</f>
        <v>10</v>
      </c>
      <c r="G25" s="105"/>
      <c r="H25" s="3"/>
      <c r="I25" s="3"/>
    </row>
    <row r="26" spans="1:9" ht="16.5">
      <c r="A26" s="237" t="s">
        <v>37</v>
      </c>
      <c r="B26" s="237"/>
      <c r="C26" s="105"/>
      <c r="D26" s="180">
        <f>SUM(D5:D25)</f>
        <v>80090.955762505182</v>
      </c>
      <c r="E26" s="108">
        <f>SUM(E5:E25)</f>
        <v>80090.955762505168</v>
      </c>
      <c r="F26" s="105"/>
      <c r="G26" s="105"/>
      <c r="H26" s="3"/>
      <c r="I26" s="3"/>
    </row>
    <row r="27" spans="1:9">
      <c r="A27" s="225"/>
      <c r="B27" s="225"/>
      <c r="C27" s="1"/>
      <c r="D27" s="119"/>
      <c r="F27" s="1"/>
      <c r="G27" s="1"/>
    </row>
    <row r="28" spans="1:9">
      <c r="D28" s="119"/>
      <c r="F28" s="1" t="s">
        <v>23</v>
      </c>
      <c r="G28" s="1"/>
    </row>
    <row r="29" spans="1:9">
      <c r="D29" s="119"/>
    </row>
    <row r="30" spans="1:9">
      <c r="D30" s="119"/>
    </row>
    <row r="31" spans="1:9">
      <c r="B31" s="2" t="s">
        <v>423</v>
      </c>
      <c r="D31" s="206"/>
    </row>
    <row r="32" spans="1:9">
      <c r="C32" s="2" t="s">
        <v>421</v>
      </c>
      <c r="D32" s="23">
        <v>438</v>
      </c>
    </row>
    <row r="33" spans="3:4">
      <c r="C33" s="198" t="s">
        <v>422</v>
      </c>
      <c r="D33" s="23">
        <v>79648</v>
      </c>
    </row>
    <row r="34" spans="3:4">
      <c r="C34" s="198"/>
      <c r="D34" s="23">
        <f>SUM(D32:D33)</f>
        <v>80086</v>
      </c>
    </row>
    <row r="35" spans="3:4">
      <c r="C35" s="198"/>
      <c r="D35" s="23"/>
    </row>
    <row r="36" spans="3:4">
      <c r="C36" s="198"/>
      <c r="D36" s="23"/>
    </row>
    <row r="37" spans="3:4">
      <c r="C37" s="198"/>
      <c r="D37" s="23"/>
    </row>
    <row r="38" spans="3:4">
      <c r="C38" s="198"/>
      <c r="D38" s="23"/>
    </row>
    <row r="39" spans="3:4">
      <c r="C39" s="198"/>
      <c r="D39" s="23"/>
    </row>
    <row r="40" spans="3:4">
      <c r="C40" s="198"/>
      <c r="D40" s="23"/>
    </row>
    <row r="41" spans="3:4">
      <c r="C41" s="198"/>
      <c r="D41" s="23"/>
    </row>
    <row r="42" spans="3:4">
      <c r="C42" s="198"/>
      <c r="D42" s="23"/>
    </row>
    <row r="43" spans="3:4">
      <c r="C43" s="198"/>
    </row>
    <row r="44" spans="3:4">
      <c r="C44" s="198"/>
    </row>
    <row r="45" spans="3:4">
      <c r="C45" s="198"/>
    </row>
  </sheetData>
  <mergeCells count="13">
    <mergeCell ref="A26:B26"/>
    <mergeCell ref="A27:B27"/>
    <mergeCell ref="A11:A19"/>
    <mergeCell ref="A1:G1"/>
    <mergeCell ref="A2:B2"/>
    <mergeCell ref="F2:G2"/>
    <mergeCell ref="B11:B19"/>
    <mergeCell ref="E11:E19"/>
    <mergeCell ref="F11:F19"/>
    <mergeCell ref="E6:E9"/>
    <mergeCell ref="B6:B9"/>
    <mergeCell ref="A6:A9"/>
    <mergeCell ref="F6:F9"/>
  </mergeCells>
  <phoneticPr fontId="1" type="noConversion"/>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dimension ref="A1:I26"/>
  <sheetViews>
    <sheetView zoomScaleNormal="100" workbookViewId="0">
      <selection activeCell="I13" sqref="I13"/>
    </sheetView>
  </sheetViews>
  <sheetFormatPr defaultRowHeight="13.5"/>
  <cols>
    <col min="1" max="1" width="5.625" style="2" bestFit="1" customWidth="1"/>
    <col min="2" max="2" width="25.5" style="2" bestFit="1" customWidth="1"/>
    <col min="3" max="3" width="18.375" style="2" bestFit="1" customWidth="1"/>
    <col min="4" max="4" width="16.125" style="2" customWidth="1"/>
    <col min="5" max="5" width="14.875" style="2" bestFit="1" customWidth="1"/>
    <col min="6" max="6" width="21" style="2" customWidth="1"/>
    <col min="7" max="7" width="14.375" style="2" customWidth="1"/>
    <col min="8" max="8" width="19.375" style="2" customWidth="1"/>
    <col min="9" max="9" width="16.5" style="2" customWidth="1"/>
    <col min="10" max="10" width="13.75" style="2" bestFit="1" customWidth="1"/>
    <col min="11" max="11" width="14.875" style="2" bestFit="1" customWidth="1"/>
    <col min="12" max="16384" width="9" style="2"/>
  </cols>
  <sheetData>
    <row r="1" spans="1:9" ht="30" customHeight="1">
      <c r="A1" s="251" t="s">
        <v>43</v>
      </c>
      <c r="B1" s="251"/>
      <c r="C1" s="251"/>
      <c r="D1" s="251"/>
      <c r="E1" s="251"/>
      <c r="F1" s="251"/>
      <c r="G1" s="251"/>
      <c r="H1" s="13"/>
    </row>
    <row r="2" spans="1:9" ht="14.25" thickBot="1">
      <c r="A2" s="252" t="s">
        <v>428</v>
      </c>
      <c r="B2" s="253"/>
      <c r="C2" s="254"/>
      <c r="D2" s="254"/>
      <c r="E2" s="254"/>
      <c r="F2" s="255" t="s">
        <v>1</v>
      </c>
      <c r="G2" s="255"/>
      <c r="H2" s="255"/>
    </row>
    <row r="3" spans="1:9" ht="49.5">
      <c r="A3" s="14" t="s">
        <v>2</v>
      </c>
      <c r="B3" s="22" t="s">
        <v>25</v>
      </c>
      <c r="C3" s="15" t="s">
        <v>44</v>
      </c>
      <c r="D3" s="15" t="s">
        <v>45</v>
      </c>
      <c r="E3" s="15" t="s">
        <v>46</v>
      </c>
      <c r="F3" s="61" t="s">
        <v>275</v>
      </c>
      <c r="G3" s="15" t="s">
        <v>47</v>
      </c>
      <c r="H3" s="16" t="s">
        <v>7</v>
      </c>
    </row>
    <row r="4" spans="1:9" s="90" customFormat="1" ht="36.75" customHeight="1">
      <c r="A4" s="85">
        <v>0</v>
      </c>
      <c r="B4" s="86" t="s">
        <v>49</v>
      </c>
      <c r="C4" s="5" t="s">
        <v>50</v>
      </c>
      <c r="D4" s="89" t="s">
        <v>51</v>
      </c>
      <c r="E4" s="86" t="s">
        <v>52</v>
      </c>
      <c r="F4" s="86" t="s">
        <v>277</v>
      </c>
      <c r="G4" s="86" t="s">
        <v>53</v>
      </c>
      <c r="H4" s="87" t="s">
        <v>64</v>
      </c>
    </row>
    <row r="5" spans="1:9" ht="16.5">
      <c r="A5" s="82" t="s">
        <v>383</v>
      </c>
      <c r="B5" s="110" t="s">
        <v>325</v>
      </c>
      <c r="C5" s="95">
        <v>611.5548550652893</v>
      </c>
      <c r="D5" s="95">
        <v>452.95170883170005</v>
      </c>
      <c r="E5" s="20">
        <f>C5+D5</f>
        <v>1064.5065638969893</v>
      </c>
      <c r="F5" s="129">
        <f>250.8681502192/11*12</f>
        <v>273.67434569367271</v>
      </c>
      <c r="G5" s="182">
        <f t="shared" ref="G5" si="0">IF(ISERROR(E5/F5),"",E5/F5)</f>
        <v>3.8896834162472267</v>
      </c>
      <c r="H5" s="82" t="str">
        <f>A5</f>
        <v>1</v>
      </c>
      <c r="I5" s="23"/>
    </row>
    <row r="6" spans="1:9" ht="16.5">
      <c r="A6" s="82" t="s">
        <v>380</v>
      </c>
      <c r="B6" s="110" t="s">
        <v>313</v>
      </c>
      <c r="C6" s="95">
        <f>2543.2295069817+1117.0647852552</f>
        <v>3660.2942922369002</v>
      </c>
      <c r="D6" s="95">
        <f>2318.1716044131+5269.61869996255+379.8300594216</f>
        <v>7967.6203637972494</v>
      </c>
      <c r="E6" s="20">
        <f t="shared" ref="E6" si="1">C6+D6</f>
        <v>11627.914656034151</v>
      </c>
      <c r="F6" s="129">
        <f>3523.85311236796+693.776097645382</f>
        <v>4217.6292100133423</v>
      </c>
      <c r="G6" s="182">
        <f t="shared" ref="G6:G16" si="2">IF(ISERROR(E6/F6),"",E6/F6)</f>
        <v>2.7569788800844743</v>
      </c>
      <c r="H6" s="82" t="str">
        <f t="shared" ref="H6:H17" si="3">A6</f>
        <v>2</v>
      </c>
      <c r="I6" s="23" t="s">
        <v>379</v>
      </c>
    </row>
    <row r="7" spans="1:9" ht="16.5">
      <c r="A7" s="82" t="s">
        <v>424</v>
      </c>
      <c r="B7" s="110" t="s">
        <v>320</v>
      </c>
      <c r="C7" s="95">
        <v>67656.154016608794</v>
      </c>
      <c r="D7" s="95">
        <v>47859.272949288301</v>
      </c>
      <c r="E7" s="20">
        <f>C7+D7</f>
        <v>115515.42696589709</v>
      </c>
      <c r="F7" s="189">
        <v>80339.917700118094</v>
      </c>
      <c r="G7" s="182">
        <f>IF(ISERROR(E7/F7),"",E7/F7)</f>
        <v>1.4378335237668196</v>
      </c>
      <c r="H7" s="82" t="str">
        <f>A7</f>
        <v>3</v>
      </c>
      <c r="I7" s="23"/>
    </row>
    <row r="8" spans="1:9" ht="16.5">
      <c r="A8" s="82" t="s">
        <v>381</v>
      </c>
      <c r="B8" s="111" t="s">
        <v>316</v>
      </c>
      <c r="C8" s="220">
        <v>3315.0173076165001</v>
      </c>
      <c r="D8" s="79">
        <v>3284.7101504483999</v>
      </c>
      <c r="E8" s="20">
        <f t="shared" ref="E8:E14" si="4">C8+D8</f>
        <v>6599.7274580649</v>
      </c>
      <c r="F8" s="189">
        <v>4634.9297224477086</v>
      </c>
      <c r="G8" s="182">
        <f t="shared" si="2"/>
        <v>1.4239110090712617</v>
      </c>
      <c r="H8" s="82" t="str">
        <f t="shared" si="3"/>
        <v>4</v>
      </c>
      <c r="I8" s="23"/>
    </row>
    <row r="9" spans="1:9" ht="16.5">
      <c r="A9" s="82" t="s">
        <v>396</v>
      </c>
      <c r="B9" s="110" t="s">
        <v>322</v>
      </c>
      <c r="C9" s="95">
        <v>1939.3530613509001</v>
      </c>
      <c r="D9" s="95">
        <v>3163.9512420584997</v>
      </c>
      <c r="E9" s="20">
        <f t="shared" si="4"/>
        <v>5103.3043034093998</v>
      </c>
      <c r="F9" s="189">
        <f>3613.9052284416/11*12</f>
        <v>3942.4420673908362</v>
      </c>
      <c r="G9" s="182">
        <f t="shared" si="2"/>
        <v>1.2944525794355777</v>
      </c>
      <c r="H9" s="82" t="str">
        <f t="shared" si="3"/>
        <v>5</v>
      </c>
      <c r="I9" s="23"/>
    </row>
    <row r="10" spans="1:9" ht="16.5">
      <c r="A10" s="82" t="s">
        <v>406</v>
      </c>
      <c r="B10" s="215" t="s">
        <v>405</v>
      </c>
      <c r="C10" s="181">
        <v>912.18499792499995</v>
      </c>
      <c r="D10" s="207"/>
      <c r="E10" s="20">
        <f>C10+D10</f>
        <v>912.18499792499995</v>
      </c>
      <c r="F10" s="189">
        <v>947.86405426587555</v>
      </c>
      <c r="G10" s="182">
        <f>IF(ISERROR(E10/F10),"",E10/F10)</f>
        <v>0.96235846672283698</v>
      </c>
      <c r="H10" s="82" t="str">
        <f t="shared" si="3"/>
        <v>6</v>
      </c>
      <c r="I10" s="23"/>
    </row>
    <row r="11" spans="1:9" ht="16.5">
      <c r="A11" s="82" t="s">
        <v>407</v>
      </c>
      <c r="B11" s="110" t="s">
        <v>321</v>
      </c>
      <c r="C11" s="186">
        <v>1627.3089339999999</v>
      </c>
      <c r="D11" s="186">
        <v>6021.5088720000003</v>
      </c>
      <c r="E11" s="20">
        <f t="shared" si="4"/>
        <v>7648.817806</v>
      </c>
      <c r="F11" s="129">
        <f>9527.667705*12/11</f>
        <v>10393.819314545455</v>
      </c>
      <c r="G11" s="182">
        <f t="shared" si="2"/>
        <v>0.73590059385542628</v>
      </c>
      <c r="H11" s="82" t="str">
        <f t="shared" si="3"/>
        <v>7</v>
      </c>
      <c r="I11" s="23"/>
    </row>
    <row r="12" spans="1:9" ht="16.5">
      <c r="A12" s="82" t="s">
        <v>408</v>
      </c>
      <c r="B12" s="110" t="s">
        <v>310</v>
      </c>
      <c r="C12" s="95">
        <v>147.22999999999999</v>
      </c>
      <c r="D12" s="95">
        <v>3537.8840769054</v>
      </c>
      <c r="E12" s="20">
        <f>C12+D12</f>
        <v>3685.1140769054</v>
      </c>
      <c r="F12" s="129">
        <f>5390.26*12/11</f>
        <v>5880.283636363637</v>
      </c>
      <c r="G12" s="182">
        <f>IF(ISERROR(E12/F12),"",E12/F12)</f>
        <v>0.62668985116919829</v>
      </c>
      <c r="H12" s="82" t="str">
        <f>A12</f>
        <v>8</v>
      </c>
      <c r="I12" s="23"/>
    </row>
    <row r="13" spans="1:9" ht="16.5">
      <c r="A13" s="82" t="s">
        <v>409</v>
      </c>
      <c r="B13" s="111" t="s">
        <v>319</v>
      </c>
      <c r="C13" s="10"/>
      <c r="D13" s="125">
        <v>1422.7282696404</v>
      </c>
      <c r="E13" s="20">
        <f t="shared" si="4"/>
        <v>1422.7282696404</v>
      </c>
      <c r="F13" s="189">
        <v>3598.0731469928733</v>
      </c>
      <c r="G13" s="182">
        <f t="shared" si="2"/>
        <v>0.39541393727069163</v>
      </c>
      <c r="H13" s="82" t="str">
        <f t="shared" si="3"/>
        <v>9</v>
      </c>
      <c r="I13" s="23"/>
    </row>
    <row r="14" spans="1:9" ht="16.5">
      <c r="A14" s="82" t="s">
        <v>410</v>
      </c>
      <c r="B14" s="110" t="s">
        <v>324</v>
      </c>
      <c r="C14" s="95"/>
      <c r="D14" s="95">
        <v>6481.9584467166005</v>
      </c>
      <c r="E14" s="20">
        <f t="shared" si="4"/>
        <v>6481.9584467166005</v>
      </c>
      <c r="F14" s="18">
        <v>0</v>
      </c>
      <c r="G14" s="182" t="str">
        <f t="shared" si="2"/>
        <v/>
      </c>
      <c r="H14" s="82" t="str">
        <f t="shared" si="3"/>
        <v>10</v>
      </c>
      <c r="I14" s="23"/>
    </row>
    <row r="15" spans="1:9" ht="16.5">
      <c r="A15" s="82" t="s">
        <v>411</v>
      </c>
      <c r="B15" s="111" t="s">
        <v>318</v>
      </c>
      <c r="C15" s="126">
        <v>221.85829770179998</v>
      </c>
      <c r="D15" s="95"/>
      <c r="E15" s="20">
        <f t="shared" ref="E15" si="5">C15+D15</f>
        <v>221.85829770179998</v>
      </c>
      <c r="F15" s="129">
        <v>0</v>
      </c>
      <c r="G15" s="182" t="str">
        <f t="shared" si="2"/>
        <v/>
      </c>
      <c r="H15" s="82" t="str">
        <f t="shared" si="3"/>
        <v>11</v>
      </c>
      <c r="I15" s="23"/>
    </row>
    <row r="16" spans="1:9" ht="16.5">
      <c r="A16" s="82" t="s">
        <v>412</v>
      </c>
      <c r="B16" s="110" t="s">
        <v>309</v>
      </c>
      <c r="C16" s="95"/>
      <c r="D16" s="95">
        <v>941.70586171979994</v>
      </c>
      <c r="E16" s="20">
        <f t="shared" ref="E16:E17" si="6">C16+D16</f>
        <v>941.70586171979994</v>
      </c>
      <c r="F16" s="64">
        <v>0</v>
      </c>
      <c r="G16" s="182" t="str">
        <f t="shared" si="2"/>
        <v/>
      </c>
      <c r="H16" s="82" t="str">
        <f t="shared" si="3"/>
        <v>12</v>
      </c>
    </row>
    <row r="17" spans="1:8" ht="16.5">
      <c r="A17" s="82" t="s">
        <v>413</v>
      </c>
      <c r="B17" s="110" t="s">
        <v>315</v>
      </c>
      <c r="C17" s="95"/>
      <c r="D17" s="125">
        <v>97.860660161399991</v>
      </c>
      <c r="E17" s="20">
        <f t="shared" si="6"/>
        <v>97.860660161399991</v>
      </c>
      <c r="F17" s="18">
        <v>0</v>
      </c>
      <c r="G17" s="96" t="str">
        <f t="shared" ref="G17" si="7">IF(ISERROR(E17/F17),"",E17/F17)</f>
        <v/>
      </c>
      <c r="H17" s="82" t="str">
        <f t="shared" si="3"/>
        <v>13</v>
      </c>
    </row>
    <row r="18" spans="1:8" ht="16.5">
      <c r="A18" s="63"/>
      <c r="B18" s="112" t="s">
        <v>323</v>
      </c>
      <c r="C18" s="17"/>
      <c r="D18" s="17"/>
      <c r="E18" s="20"/>
      <c r="F18" s="64"/>
      <c r="G18" s="97"/>
      <c r="H18" s="65"/>
    </row>
    <row r="19" spans="1:8" ht="17.25" thickBot="1">
      <c r="A19" s="256" t="s">
        <v>48</v>
      </c>
      <c r="B19" s="257"/>
      <c r="C19" s="21">
        <f>SUM(C5:C18)</f>
        <v>80090.955762505168</v>
      </c>
      <c r="D19" s="21">
        <f>SUM(D5:D18)</f>
        <v>81232.152601567752</v>
      </c>
      <c r="E19" s="21">
        <f>SUM(E5:E18)</f>
        <v>161323.10836407289</v>
      </c>
      <c r="F19" s="21">
        <f>SUM(F5:F18)</f>
        <v>114228.63319783147</v>
      </c>
      <c r="G19" s="217">
        <f>IF(ISERROR(E19/F19),"",E19/F19)</f>
        <v>1.4122825761617839</v>
      </c>
      <c r="H19" s="19"/>
    </row>
    <row r="21" spans="1:8">
      <c r="C21" s="3" t="b">
        <f>C19=已完工未结算!D26</f>
        <v>1</v>
      </c>
      <c r="D21" s="3" t="b">
        <f>D19=应收账款排名!F29</f>
        <v>1</v>
      </c>
      <c r="G21" s="1" t="s">
        <v>23</v>
      </c>
      <c r="H21" s="1"/>
    </row>
    <row r="22" spans="1:8">
      <c r="C22" s="70"/>
      <c r="F22" s="3"/>
    </row>
    <row r="23" spans="1:8" ht="28.5" customHeight="1">
      <c r="B23" s="250" t="s">
        <v>131</v>
      </c>
      <c r="C23" s="250"/>
      <c r="D23" s="250"/>
      <c r="E23" s="250"/>
      <c r="F23" s="250"/>
      <c r="G23" s="250"/>
      <c r="H23" s="250"/>
    </row>
    <row r="25" spans="1:8">
      <c r="C25" s="3"/>
      <c r="D25" s="3"/>
      <c r="F25" s="3"/>
    </row>
    <row r="26" spans="1:8">
      <c r="F26" s="2">
        <f>F19/12*11</f>
        <v>104709.58043134552</v>
      </c>
    </row>
  </sheetData>
  <mergeCells count="6">
    <mergeCell ref="B23:H23"/>
    <mergeCell ref="A1:G1"/>
    <mergeCell ref="A2:B2"/>
    <mergeCell ref="C2:E2"/>
    <mergeCell ref="F2:H2"/>
    <mergeCell ref="A19:B19"/>
  </mergeCells>
  <phoneticPr fontId="1" type="noConversion"/>
  <pageMargins left="0.19685039370078741" right="0.19685039370078741" top="0.19685039370078741" bottom="0.19685039370078741" header="0.31496062992125984" footer="0.31496062992125984"/>
  <pageSetup paperSize="9" scale="89" orientation="landscape" horizontalDpi="4294967295" verticalDpi="4294967295" r:id="rId1"/>
</worksheet>
</file>

<file path=xl/worksheets/sheet4.xml><?xml version="1.0" encoding="utf-8"?>
<worksheet xmlns="http://schemas.openxmlformats.org/spreadsheetml/2006/main" xmlns:r="http://schemas.openxmlformats.org/officeDocument/2006/relationships">
  <dimension ref="A1:K38"/>
  <sheetViews>
    <sheetView zoomScaleNormal="100" workbookViewId="0">
      <selection activeCell="J2" sqref="J2"/>
    </sheetView>
  </sheetViews>
  <sheetFormatPr defaultRowHeight="13.5"/>
  <cols>
    <col min="1" max="1" width="5.5" style="2" bestFit="1" customWidth="1"/>
    <col min="2" max="2" width="36.5" style="2" hidden="1" customWidth="1"/>
    <col min="3" max="3" width="35.375" style="2" customWidth="1"/>
    <col min="4" max="4" width="17.75" style="2" bestFit="1" customWidth="1"/>
    <col min="5" max="5" width="19.25" style="2" bestFit="1" customWidth="1"/>
    <col min="6" max="6" width="17.875" style="2" customWidth="1"/>
    <col min="7" max="7" width="18.375" style="2" bestFit="1" customWidth="1"/>
    <col min="8" max="8" width="20.5" style="2" bestFit="1" customWidth="1"/>
    <col min="9" max="9" width="12.75" style="2" bestFit="1" customWidth="1"/>
    <col min="10" max="10" width="13.875" style="2" bestFit="1" customWidth="1"/>
    <col min="11" max="11" width="11.625" style="2" bestFit="1" customWidth="1"/>
    <col min="12" max="16384" width="9" style="2"/>
  </cols>
  <sheetData>
    <row r="1" spans="1:11" ht="22.5">
      <c r="A1" s="223" t="s">
        <v>54</v>
      </c>
      <c r="B1" s="223"/>
      <c r="C1" s="223"/>
      <c r="D1" s="223"/>
      <c r="E1" s="223"/>
      <c r="F1" s="223"/>
      <c r="G1" s="223"/>
      <c r="H1" s="223"/>
    </row>
    <row r="2" spans="1:11">
      <c r="A2" s="224" t="s">
        <v>427</v>
      </c>
      <c r="B2" s="225"/>
      <c r="C2" s="225"/>
      <c r="D2" s="1"/>
      <c r="E2" s="1"/>
      <c r="F2" s="1"/>
      <c r="G2" s="225" t="s">
        <v>55</v>
      </c>
      <c r="H2" s="225"/>
    </row>
    <row r="3" spans="1:11" ht="22.5" customHeight="1">
      <c r="A3" s="258" t="s">
        <v>56</v>
      </c>
      <c r="B3" s="259" t="s">
        <v>65</v>
      </c>
      <c r="C3" s="259" t="s">
        <v>66</v>
      </c>
      <c r="D3" s="258" t="s">
        <v>57</v>
      </c>
      <c r="E3" s="258" t="s">
        <v>58</v>
      </c>
      <c r="F3" s="258"/>
      <c r="G3" s="258" t="s">
        <v>59</v>
      </c>
      <c r="H3" s="258" t="s">
        <v>60</v>
      </c>
    </row>
    <row r="4" spans="1:11" ht="22.5" customHeight="1">
      <c r="A4" s="258"/>
      <c r="B4" s="258"/>
      <c r="C4" s="258"/>
      <c r="D4" s="258"/>
      <c r="E4" s="66" t="s">
        <v>61</v>
      </c>
      <c r="F4" s="66" t="s">
        <v>62</v>
      </c>
      <c r="G4" s="258"/>
      <c r="H4" s="258"/>
    </row>
    <row r="5" spans="1:11" s="88" customFormat="1" ht="30.75" customHeight="1">
      <c r="A5" s="84">
        <v>0</v>
      </c>
      <c r="B5" s="5" t="s">
        <v>27</v>
      </c>
      <c r="C5" s="5" t="s">
        <v>28</v>
      </c>
      <c r="D5" s="5" t="s">
        <v>29</v>
      </c>
      <c r="E5" s="5" t="s">
        <v>67</v>
      </c>
      <c r="F5" s="5" t="s">
        <v>68</v>
      </c>
      <c r="G5" s="91" t="s">
        <v>69</v>
      </c>
      <c r="H5" s="91" t="s">
        <v>41</v>
      </c>
      <c r="I5" s="92"/>
      <c r="J5" s="92"/>
      <c r="K5" s="92"/>
    </row>
    <row r="6" spans="1:11" ht="16.5">
      <c r="A6" s="262">
        <v>1</v>
      </c>
      <c r="B6" s="267" t="s">
        <v>326</v>
      </c>
      <c r="C6" s="268" t="s">
        <v>307</v>
      </c>
      <c r="D6" s="126" t="s">
        <v>175</v>
      </c>
      <c r="E6" s="126">
        <v>16925.489025809999</v>
      </c>
      <c r="F6" s="62">
        <v>1910</v>
      </c>
      <c r="G6" s="243">
        <f>SUM(E6:E7)</f>
        <v>19582.829676767098</v>
      </c>
      <c r="H6" s="262">
        <f>A6</f>
        <v>1</v>
      </c>
      <c r="I6" s="23"/>
      <c r="J6" s="185">
        <f t="shared" ref="J6:J20" si="0">E6/6.9357</f>
        <v>2440.3433</v>
      </c>
      <c r="K6" s="23"/>
    </row>
    <row r="7" spans="1:11" ht="16.5">
      <c r="A7" s="262"/>
      <c r="B7" s="267"/>
      <c r="C7" s="269"/>
      <c r="D7" s="113" t="s">
        <v>278</v>
      </c>
      <c r="E7" s="126">
        <v>2657.3406509570996</v>
      </c>
      <c r="F7" s="62" t="s">
        <v>300</v>
      </c>
      <c r="G7" s="243"/>
      <c r="H7" s="262"/>
      <c r="I7" s="23">
        <f>G6</f>
        <v>19582.829676767098</v>
      </c>
      <c r="J7" s="185">
        <f t="shared" si="0"/>
        <v>383.13950299999993</v>
      </c>
      <c r="K7" s="23"/>
    </row>
    <row r="8" spans="1:11" ht="16.5">
      <c r="A8" s="118">
        <v>2</v>
      </c>
      <c r="B8" s="156" t="s">
        <v>360</v>
      </c>
      <c r="C8" s="116" t="s">
        <v>340</v>
      </c>
      <c r="D8" s="128" t="s">
        <v>16</v>
      </c>
      <c r="E8" s="101">
        <v>3944.4873299999999</v>
      </c>
      <c r="F8" s="103" t="s">
        <v>417</v>
      </c>
      <c r="G8" s="106">
        <f>SUM(E8)</f>
        <v>3944.4873299999999</v>
      </c>
      <c r="H8" s="118">
        <f>A8</f>
        <v>2</v>
      </c>
      <c r="I8" s="23">
        <f>G8</f>
        <v>3944.4873299999999</v>
      </c>
      <c r="J8" s="185">
        <f t="shared" si="0"/>
        <v>568.72231065357494</v>
      </c>
      <c r="K8" s="23"/>
    </row>
    <row r="9" spans="1:11" ht="16.5">
      <c r="A9" s="238">
        <v>3</v>
      </c>
      <c r="B9" s="237" t="s">
        <v>280</v>
      </c>
      <c r="C9" s="270" t="s">
        <v>304</v>
      </c>
      <c r="D9" s="127" t="s">
        <v>276</v>
      </c>
      <c r="E9" s="126">
        <v>177.57096101490001</v>
      </c>
      <c r="F9" s="62" t="s">
        <v>395</v>
      </c>
      <c r="G9" s="243">
        <f>SUM(E9:E11)</f>
        <v>1799.6143463543999</v>
      </c>
      <c r="H9" s="238">
        <f>A9</f>
        <v>3</v>
      </c>
      <c r="I9" s="23"/>
      <c r="J9" s="185">
        <f t="shared" si="0"/>
        <v>25.602457000000001</v>
      </c>
      <c r="K9" s="23"/>
    </row>
    <row r="10" spans="1:11" ht="16.5">
      <c r="A10" s="238"/>
      <c r="B10" s="237"/>
      <c r="C10" s="271"/>
      <c r="D10" s="127" t="s">
        <v>197</v>
      </c>
      <c r="E10" s="126">
        <v>61.395454484399998</v>
      </c>
      <c r="F10" s="62" t="s">
        <v>395</v>
      </c>
      <c r="G10" s="243"/>
      <c r="H10" s="238"/>
      <c r="I10" s="23"/>
      <c r="J10" s="185">
        <f t="shared" si="0"/>
        <v>8.8520920000000007</v>
      </c>
      <c r="K10" s="23"/>
    </row>
    <row r="11" spans="1:11" ht="16.5">
      <c r="A11" s="238"/>
      <c r="B11" s="237"/>
      <c r="C11" s="272"/>
      <c r="D11" s="127" t="s">
        <v>279</v>
      </c>
      <c r="E11" s="126">
        <v>1560.6479308551</v>
      </c>
      <c r="F11" s="62" t="s">
        <v>395</v>
      </c>
      <c r="G11" s="243"/>
      <c r="H11" s="238"/>
      <c r="I11" s="23">
        <f>G9</f>
        <v>1799.6143463543999</v>
      </c>
      <c r="J11" s="185">
        <f t="shared" si="0"/>
        <v>225.01664299999999</v>
      </c>
      <c r="K11" s="23"/>
    </row>
    <row r="12" spans="1:11" ht="16.5">
      <c r="A12" s="239">
        <v>4</v>
      </c>
      <c r="B12" s="263"/>
      <c r="C12" s="68" t="s">
        <v>283</v>
      </c>
      <c r="D12" s="127" t="s">
        <v>9</v>
      </c>
      <c r="E12" s="126">
        <v>982.27</v>
      </c>
      <c r="F12" s="62">
        <v>1911</v>
      </c>
      <c r="G12" s="244">
        <f>SUM(E12:E14)</f>
        <v>1127.7751534900999</v>
      </c>
      <c r="H12" s="239">
        <f>A12</f>
        <v>4</v>
      </c>
      <c r="I12" s="23"/>
      <c r="J12" s="185">
        <f>E12/6.9357</f>
        <v>141.62521447006071</v>
      </c>
      <c r="K12" s="23"/>
    </row>
    <row r="13" spans="1:11" ht="16.5">
      <c r="A13" s="239"/>
      <c r="B13" s="263"/>
      <c r="C13" s="136" t="s">
        <v>385</v>
      </c>
      <c r="D13" s="208" t="s">
        <v>9</v>
      </c>
      <c r="E13" s="210">
        <v>59.105800000000002</v>
      </c>
      <c r="F13" s="197">
        <v>2012</v>
      </c>
      <c r="G13" s="244"/>
      <c r="H13" s="239"/>
      <c r="I13" s="23"/>
      <c r="J13" s="185">
        <f>E13/6.9357</f>
        <v>8.5219660596623275</v>
      </c>
      <c r="K13" s="23"/>
    </row>
    <row r="14" spans="1:11" ht="16.5">
      <c r="A14" s="239"/>
      <c r="B14" s="264"/>
      <c r="C14" s="116" t="s">
        <v>333</v>
      </c>
      <c r="D14" s="117" t="s">
        <v>334</v>
      </c>
      <c r="E14" s="101">
        <v>86.399353490099998</v>
      </c>
      <c r="F14" s="103" t="s">
        <v>286</v>
      </c>
      <c r="G14" s="244"/>
      <c r="H14" s="239"/>
      <c r="I14" s="23"/>
      <c r="J14" s="185">
        <f>E14/6.9357</f>
        <v>12.457193</v>
      </c>
      <c r="K14" s="23"/>
    </row>
    <row r="15" spans="1:11" ht="16.5">
      <c r="A15" s="239">
        <v>5</v>
      </c>
      <c r="B15" s="263"/>
      <c r="C15" s="102" t="s">
        <v>291</v>
      </c>
      <c r="D15" s="128" t="s">
        <v>292</v>
      </c>
      <c r="E15" s="101">
        <v>271.89861081399999</v>
      </c>
      <c r="F15" s="103" t="s">
        <v>356</v>
      </c>
      <c r="G15" s="244">
        <f>SUM(E15:E20)</f>
        <v>1111.8534544008</v>
      </c>
      <c r="H15" s="239">
        <f>A15</f>
        <v>5</v>
      </c>
      <c r="I15" s="23"/>
      <c r="J15" s="185">
        <f t="shared" si="0"/>
        <v>39.202764077742692</v>
      </c>
      <c r="K15" s="23"/>
    </row>
    <row r="16" spans="1:11" ht="16.5">
      <c r="A16" s="239"/>
      <c r="B16" s="263"/>
      <c r="C16" s="102" t="s">
        <v>18</v>
      </c>
      <c r="D16" s="128" t="s">
        <v>14</v>
      </c>
      <c r="E16" s="101">
        <v>644.51717744799998</v>
      </c>
      <c r="F16" s="103" t="s">
        <v>357</v>
      </c>
      <c r="G16" s="244"/>
      <c r="H16" s="239"/>
      <c r="I16" s="23"/>
      <c r="J16" s="185">
        <f t="shared" si="0"/>
        <v>92.927487845206684</v>
      </c>
      <c r="K16" s="23"/>
    </row>
    <row r="17" spans="1:11" ht="16.5">
      <c r="A17" s="239"/>
      <c r="B17" s="263"/>
      <c r="C17" s="102" t="s">
        <v>289</v>
      </c>
      <c r="D17" s="128" t="s">
        <v>16</v>
      </c>
      <c r="E17" s="101">
        <v>15.349107824999999</v>
      </c>
      <c r="F17" s="103" t="s">
        <v>338</v>
      </c>
      <c r="G17" s="244"/>
      <c r="H17" s="239"/>
      <c r="I17" s="23"/>
      <c r="J17" s="185">
        <f t="shared" si="0"/>
        <v>2.2130582096976514</v>
      </c>
      <c r="K17" s="23"/>
    </row>
    <row r="18" spans="1:11" ht="16.5">
      <c r="A18" s="239"/>
      <c r="B18" s="263"/>
      <c r="C18" s="124" t="s">
        <v>290</v>
      </c>
      <c r="D18" s="128" t="s">
        <v>16</v>
      </c>
      <c r="E18" s="101">
        <v>18.702249318</v>
      </c>
      <c r="F18" s="103" t="s">
        <v>358</v>
      </c>
      <c r="G18" s="244"/>
      <c r="H18" s="239"/>
      <c r="I18" s="23"/>
      <c r="J18" s="185">
        <f t="shared" si="0"/>
        <v>2.6965193589688137</v>
      </c>
      <c r="K18" s="23"/>
    </row>
    <row r="19" spans="1:11" ht="16.5">
      <c r="A19" s="239"/>
      <c r="B19" s="263"/>
      <c r="C19" s="124" t="s">
        <v>337</v>
      </c>
      <c r="D19" s="128" t="s">
        <v>16</v>
      </c>
      <c r="E19" s="194">
        <v>139.07894592139999</v>
      </c>
      <c r="F19" s="197" t="s">
        <v>300</v>
      </c>
      <c r="G19" s="244"/>
      <c r="H19" s="239"/>
      <c r="I19" s="23"/>
      <c r="J19" s="185">
        <f t="shared" si="0"/>
        <v>20.052618469858846</v>
      </c>
      <c r="K19" s="23"/>
    </row>
    <row r="20" spans="1:11" ht="16.5">
      <c r="A20" s="239"/>
      <c r="B20" s="263"/>
      <c r="C20" s="124" t="s">
        <v>355</v>
      </c>
      <c r="D20" s="128" t="s">
        <v>16</v>
      </c>
      <c r="E20" s="101">
        <v>22.307363074399998</v>
      </c>
      <c r="F20" s="197" t="s">
        <v>300</v>
      </c>
      <c r="G20" s="244"/>
      <c r="H20" s="239"/>
      <c r="I20" s="23"/>
      <c r="J20" s="185">
        <f t="shared" si="0"/>
        <v>3.2163102605937395</v>
      </c>
      <c r="K20" s="23"/>
    </row>
    <row r="21" spans="1:11" ht="16.5" hidden="1">
      <c r="A21" s="238">
        <v>6</v>
      </c>
      <c r="B21" s="237" t="s">
        <v>328</v>
      </c>
      <c r="C21" s="265" t="s">
        <v>330</v>
      </c>
      <c r="D21" s="114" t="s">
        <v>331</v>
      </c>
      <c r="E21" s="126"/>
      <c r="F21" s="62"/>
      <c r="G21" s="243">
        <f>SUM(E21:E22)</f>
        <v>0</v>
      </c>
      <c r="H21" s="238">
        <v>6</v>
      </c>
      <c r="I21" s="23"/>
      <c r="J21" s="185">
        <f>E21/6.4144</f>
        <v>0</v>
      </c>
      <c r="K21" s="23"/>
    </row>
    <row r="22" spans="1:11" ht="16.5" hidden="1">
      <c r="A22" s="238"/>
      <c r="B22" s="237"/>
      <c r="C22" s="266"/>
      <c r="D22" s="114" t="s">
        <v>332</v>
      </c>
      <c r="E22" s="150"/>
      <c r="F22" s="62"/>
      <c r="G22" s="243"/>
      <c r="H22" s="238"/>
      <c r="I22" s="23"/>
      <c r="J22" s="185">
        <f t="shared" ref="J22:J24" si="1">E22/6.4144</f>
        <v>0</v>
      </c>
      <c r="K22" s="23"/>
    </row>
    <row r="23" spans="1:11" ht="16.5" hidden="1">
      <c r="A23" s="107">
        <v>7</v>
      </c>
      <c r="B23" s="115" t="s">
        <v>327</v>
      </c>
      <c r="C23" s="68" t="s">
        <v>296</v>
      </c>
      <c r="D23" s="127" t="s">
        <v>203</v>
      </c>
      <c r="E23" s="126"/>
      <c r="F23" s="184"/>
      <c r="G23" s="106">
        <f>SUM(E23)</f>
        <v>0</v>
      </c>
      <c r="H23" s="107">
        <v>7</v>
      </c>
      <c r="I23" s="23"/>
      <c r="J23" s="185">
        <f t="shared" si="1"/>
        <v>0</v>
      </c>
      <c r="K23" s="23"/>
    </row>
    <row r="24" spans="1:11" ht="16.5" hidden="1">
      <c r="A24" s="107">
        <v>8</v>
      </c>
      <c r="B24" s="105" t="s">
        <v>293</v>
      </c>
      <c r="C24" s="68" t="s">
        <v>298</v>
      </c>
      <c r="D24" s="122" t="s">
        <v>218</v>
      </c>
      <c r="E24" s="121"/>
      <c r="F24" s="62"/>
      <c r="G24" s="108">
        <f>E24</f>
        <v>0</v>
      </c>
      <c r="H24" s="107">
        <v>8</v>
      </c>
      <c r="I24" s="23"/>
      <c r="J24" s="185">
        <f t="shared" si="1"/>
        <v>0</v>
      </c>
      <c r="K24" s="23"/>
    </row>
    <row r="25" spans="1:11" ht="16.5">
      <c r="A25" s="107"/>
      <c r="B25" s="112" t="s">
        <v>329</v>
      </c>
      <c r="C25" s="105"/>
      <c r="D25" s="105"/>
      <c r="E25" s="108"/>
      <c r="F25" s="24"/>
      <c r="G25" s="108"/>
      <c r="H25" s="107"/>
      <c r="I25" s="23"/>
      <c r="J25" s="119"/>
      <c r="K25" s="23"/>
    </row>
    <row r="26" spans="1:11" ht="16.5">
      <c r="A26" s="237" t="s">
        <v>22</v>
      </c>
      <c r="B26" s="237"/>
      <c r="C26" s="237"/>
      <c r="D26" s="237"/>
      <c r="E26" s="108">
        <f>SUM(E6:E25)</f>
        <v>27566.559961012397</v>
      </c>
      <c r="F26" s="108"/>
      <c r="G26" s="108">
        <f>SUM(G5:G25)</f>
        <v>27566.559961012397</v>
      </c>
      <c r="H26" s="105"/>
      <c r="I26" s="23"/>
      <c r="J26" s="23">
        <f>E26/6.9357</f>
        <v>3974.589437405366</v>
      </c>
      <c r="K26" s="23"/>
    </row>
    <row r="28" spans="1:11">
      <c r="E28" s="3"/>
      <c r="G28" s="1" t="s">
        <v>63</v>
      </c>
      <c r="H28" s="1"/>
    </row>
    <row r="29" spans="1:11">
      <c r="B29" s="260"/>
      <c r="C29" s="261"/>
    </row>
    <row r="30" spans="1:11">
      <c r="B30" s="261"/>
      <c r="C30" s="261"/>
    </row>
    <row r="31" spans="1:11">
      <c r="B31" s="261"/>
      <c r="C31" s="261"/>
      <c r="D31" s="2" t="s">
        <v>387</v>
      </c>
      <c r="E31" s="2">
        <v>2094</v>
      </c>
    </row>
    <row r="32" spans="1:11">
      <c r="B32" s="261"/>
      <c r="C32" s="261"/>
      <c r="D32" s="2" t="s">
        <v>388</v>
      </c>
      <c r="E32" s="2">
        <v>23679</v>
      </c>
      <c r="F32" s="2">
        <f>E31+E32</f>
        <v>25773</v>
      </c>
      <c r="G32" s="23"/>
    </row>
    <row r="33" spans="2:8">
      <c r="B33" s="261"/>
      <c r="C33" s="261"/>
      <c r="D33" s="2" t="s">
        <v>389</v>
      </c>
      <c r="E33" s="2">
        <f>E37-E38</f>
        <v>210</v>
      </c>
      <c r="G33" s="23"/>
    </row>
    <row r="34" spans="2:8">
      <c r="B34" s="261"/>
      <c r="C34" s="261"/>
      <c r="E34" s="2">
        <f>E31+E32+E33</f>
        <v>25983</v>
      </c>
      <c r="G34" s="23"/>
      <c r="H34" s="23"/>
    </row>
    <row r="35" spans="2:8">
      <c r="B35" s="261"/>
      <c r="C35" s="261"/>
      <c r="D35" s="2" t="s">
        <v>392</v>
      </c>
      <c r="E35" s="2">
        <f>E26-E34</f>
        <v>1583.5599610123973</v>
      </c>
      <c r="G35" s="23"/>
      <c r="H35" s="23"/>
    </row>
    <row r="36" spans="2:8">
      <c r="G36" s="23"/>
    </row>
    <row r="37" spans="2:8">
      <c r="D37" s="2" t="s">
        <v>390</v>
      </c>
      <c r="E37" s="2">
        <v>3001</v>
      </c>
      <c r="G37" s="23"/>
    </row>
    <row r="38" spans="2:8">
      <c r="D38" s="2" t="s">
        <v>391</v>
      </c>
      <c r="E38" s="2">
        <v>2791</v>
      </c>
    </row>
  </sheetData>
  <mergeCells count="35">
    <mergeCell ref="H12:H14"/>
    <mergeCell ref="H21:H22"/>
    <mergeCell ref="H6:H7"/>
    <mergeCell ref="H9:H11"/>
    <mergeCell ref="B9:B11"/>
    <mergeCell ref="G9:G11"/>
    <mergeCell ref="B6:B7"/>
    <mergeCell ref="C6:C7"/>
    <mergeCell ref="C9:C11"/>
    <mergeCell ref="B29:C35"/>
    <mergeCell ref="A6:A7"/>
    <mergeCell ref="H15:H20"/>
    <mergeCell ref="G6:G7"/>
    <mergeCell ref="A9:A11"/>
    <mergeCell ref="B12:B14"/>
    <mergeCell ref="A26:D26"/>
    <mergeCell ref="G21:G22"/>
    <mergeCell ref="B21:B22"/>
    <mergeCell ref="B15:B20"/>
    <mergeCell ref="G15:G20"/>
    <mergeCell ref="A15:A20"/>
    <mergeCell ref="C21:C22"/>
    <mergeCell ref="A12:A14"/>
    <mergeCell ref="A21:A22"/>
    <mergeCell ref="G12:G14"/>
    <mergeCell ref="A1:H1"/>
    <mergeCell ref="A2:C2"/>
    <mergeCell ref="G2:H2"/>
    <mergeCell ref="A3:A4"/>
    <mergeCell ref="B3:B4"/>
    <mergeCell ref="C3:C4"/>
    <mergeCell ref="D3:D4"/>
    <mergeCell ref="E3:F3"/>
    <mergeCell ref="G3:G4"/>
    <mergeCell ref="H3:H4"/>
  </mergeCells>
  <phoneticPr fontId="1" type="noConversion"/>
  <pageMargins left="0.19685039370078741" right="0.19685039370078741" top="0.19685039370078741" bottom="0.19685039370078741" header="0.31496062992125984" footer="0.31496062992125984"/>
  <pageSetup paperSize="9" scale="88" orientation="landscape" horizontalDpi="4294967295" verticalDpi="4294967295" r:id="rId1"/>
</worksheet>
</file>

<file path=xl/worksheets/sheet5.xml><?xml version="1.0" encoding="utf-8"?>
<worksheet xmlns="http://schemas.openxmlformats.org/spreadsheetml/2006/main" xmlns:r="http://schemas.openxmlformats.org/officeDocument/2006/relationships">
  <sheetPr>
    <tabColor rgb="FF92D050"/>
  </sheetPr>
  <dimension ref="A1:R29"/>
  <sheetViews>
    <sheetView zoomScaleNormal="100" workbookViewId="0">
      <selection activeCell="K5" sqref="K5"/>
    </sheetView>
  </sheetViews>
  <sheetFormatPr defaultRowHeight="11.25"/>
  <cols>
    <col min="1" max="1" width="13.125" style="25" customWidth="1"/>
    <col min="2" max="2" width="16.25" style="25" customWidth="1"/>
    <col min="3" max="3" width="15.625" style="25" customWidth="1"/>
    <col min="4" max="5" width="2.125" style="25" customWidth="1"/>
    <col min="6" max="6" width="16" style="25" bestFit="1" customWidth="1"/>
    <col min="7" max="7" width="14.5" style="25" bestFit="1" customWidth="1"/>
    <col min="8" max="8" width="13.5" style="25" bestFit="1" customWidth="1"/>
    <col min="9" max="9" width="14.375" style="25" bestFit="1" customWidth="1"/>
    <col min="10" max="10" width="14.5" style="25" bestFit="1" customWidth="1"/>
    <col min="11" max="11" width="13.5" style="25" bestFit="1" customWidth="1"/>
    <col min="12" max="15" width="9" style="25"/>
    <col min="16" max="16" width="13.875" style="25" bestFit="1" customWidth="1"/>
    <col min="17" max="18" width="13" style="25" bestFit="1" customWidth="1"/>
    <col min="19" max="247" width="9" style="25"/>
    <col min="248" max="248" width="9.875" style="25" bestFit="1" customWidth="1"/>
    <col min="249" max="249" width="14.375" style="25" bestFit="1" customWidth="1"/>
    <col min="250" max="250" width="13.5" style="25" bestFit="1" customWidth="1"/>
    <col min="251" max="251" width="13.625" style="25" bestFit="1" customWidth="1"/>
    <col min="252" max="253" width="1" style="25" customWidth="1"/>
    <col min="254" max="254" width="16" style="25" bestFit="1" customWidth="1"/>
    <col min="255" max="256" width="13.5" style="25" bestFit="1" customWidth="1"/>
    <col min="257" max="257" width="14.375" style="25" bestFit="1" customWidth="1"/>
    <col min="258" max="259" width="13.5" style="25" bestFit="1" customWidth="1"/>
    <col min="260" max="503" width="9" style="25"/>
    <col min="504" max="504" width="9.875" style="25" bestFit="1" customWidth="1"/>
    <col min="505" max="505" width="14.375" style="25" bestFit="1" customWidth="1"/>
    <col min="506" max="506" width="13.5" style="25" bestFit="1" customWidth="1"/>
    <col min="507" max="507" width="13.625" style="25" bestFit="1" customWidth="1"/>
    <col min="508" max="509" width="1" style="25" customWidth="1"/>
    <col min="510" max="510" width="16" style="25" bestFit="1" customWidth="1"/>
    <col min="511" max="512" width="13.5" style="25" bestFit="1" customWidth="1"/>
    <col min="513" max="513" width="14.375" style="25" bestFit="1" customWidth="1"/>
    <col min="514" max="515" width="13.5" style="25" bestFit="1" customWidth="1"/>
    <col min="516" max="759" width="9" style="25"/>
    <col min="760" max="760" width="9.875" style="25" bestFit="1" customWidth="1"/>
    <col min="761" max="761" width="14.375" style="25" bestFit="1" customWidth="1"/>
    <col min="762" max="762" width="13.5" style="25" bestFit="1" customWidth="1"/>
    <col min="763" max="763" width="13.625" style="25" bestFit="1" customWidth="1"/>
    <col min="764" max="765" width="1" style="25" customWidth="1"/>
    <col min="766" max="766" width="16" style="25" bestFit="1" customWidth="1"/>
    <col min="767" max="768" width="13.5" style="25" bestFit="1" customWidth="1"/>
    <col min="769" max="769" width="14.375" style="25" bestFit="1" customWidth="1"/>
    <col min="770" max="771" width="13.5" style="25" bestFit="1" customWidth="1"/>
    <col min="772" max="1015" width="9" style="25"/>
    <col min="1016" max="1016" width="9.875" style="25" bestFit="1" customWidth="1"/>
    <col min="1017" max="1017" width="14.375" style="25" bestFit="1" customWidth="1"/>
    <col min="1018" max="1018" width="13.5" style="25" bestFit="1" customWidth="1"/>
    <col min="1019" max="1019" width="13.625" style="25" bestFit="1" customWidth="1"/>
    <col min="1020" max="1021" width="1" style="25" customWidth="1"/>
    <col min="1022" max="1022" width="16" style="25" bestFit="1" customWidth="1"/>
    <col min="1023" max="1024" width="13.5" style="25" bestFit="1" customWidth="1"/>
    <col min="1025" max="1025" width="14.375" style="25" bestFit="1" customWidth="1"/>
    <col min="1026" max="1027" width="13.5" style="25" bestFit="1" customWidth="1"/>
    <col min="1028" max="1271" width="9" style="25"/>
    <col min="1272" max="1272" width="9.875" style="25" bestFit="1" customWidth="1"/>
    <col min="1273" max="1273" width="14.375" style="25" bestFit="1" customWidth="1"/>
    <col min="1274" max="1274" width="13.5" style="25" bestFit="1" customWidth="1"/>
    <col min="1275" max="1275" width="13.625" style="25" bestFit="1" customWidth="1"/>
    <col min="1276" max="1277" width="1" style="25" customWidth="1"/>
    <col min="1278" max="1278" width="16" style="25" bestFit="1" customWidth="1"/>
    <col min="1279" max="1280" width="13.5" style="25" bestFit="1" customWidth="1"/>
    <col min="1281" max="1281" width="14.375" style="25" bestFit="1" customWidth="1"/>
    <col min="1282" max="1283" width="13.5" style="25" bestFit="1" customWidth="1"/>
    <col min="1284" max="1527" width="9" style="25"/>
    <col min="1528" max="1528" width="9.875" style="25" bestFit="1" customWidth="1"/>
    <col min="1529" max="1529" width="14.375" style="25" bestFit="1" customWidth="1"/>
    <col min="1530" max="1530" width="13.5" style="25" bestFit="1" customWidth="1"/>
    <col min="1531" max="1531" width="13.625" style="25" bestFit="1" customWidth="1"/>
    <col min="1532" max="1533" width="1" style="25" customWidth="1"/>
    <col min="1534" max="1534" width="16" style="25" bestFit="1" customWidth="1"/>
    <col min="1535" max="1536" width="13.5" style="25" bestFit="1" customWidth="1"/>
    <col min="1537" max="1537" width="14.375" style="25" bestFit="1" customWidth="1"/>
    <col min="1538" max="1539" width="13.5" style="25" bestFit="1" customWidth="1"/>
    <col min="1540" max="1783" width="9" style="25"/>
    <col min="1784" max="1784" width="9.875" style="25" bestFit="1" customWidth="1"/>
    <col min="1785" max="1785" width="14.375" style="25" bestFit="1" customWidth="1"/>
    <col min="1786" max="1786" width="13.5" style="25" bestFit="1" customWidth="1"/>
    <col min="1787" max="1787" width="13.625" style="25" bestFit="1" customWidth="1"/>
    <col min="1788" max="1789" width="1" style="25" customWidth="1"/>
    <col min="1790" max="1790" width="16" style="25" bestFit="1" customWidth="1"/>
    <col min="1791" max="1792" width="13.5" style="25" bestFit="1" customWidth="1"/>
    <col min="1793" max="1793" width="14.375" style="25" bestFit="1" customWidth="1"/>
    <col min="1794" max="1795" width="13.5" style="25" bestFit="1" customWidth="1"/>
    <col min="1796" max="2039" width="9" style="25"/>
    <col min="2040" max="2040" width="9.875" style="25" bestFit="1" customWidth="1"/>
    <col min="2041" max="2041" width="14.375" style="25" bestFit="1" customWidth="1"/>
    <col min="2042" max="2042" width="13.5" style="25" bestFit="1" customWidth="1"/>
    <col min="2043" max="2043" width="13.625" style="25" bestFit="1" customWidth="1"/>
    <col min="2044" max="2045" width="1" style="25" customWidth="1"/>
    <col min="2046" max="2046" width="16" style="25" bestFit="1" customWidth="1"/>
    <col min="2047" max="2048" width="13.5" style="25" bestFit="1" customWidth="1"/>
    <col min="2049" max="2049" width="14.375" style="25" bestFit="1" customWidth="1"/>
    <col min="2050" max="2051" width="13.5" style="25" bestFit="1" customWidth="1"/>
    <col min="2052" max="2295" width="9" style="25"/>
    <col min="2296" max="2296" width="9.875" style="25" bestFit="1" customWidth="1"/>
    <col min="2297" max="2297" width="14.375" style="25" bestFit="1" customWidth="1"/>
    <col min="2298" max="2298" width="13.5" style="25" bestFit="1" customWidth="1"/>
    <col min="2299" max="2299" width="13.625" style="25" bestFit="1" customWidth="1"/>
    <col min="2300" max="2301" width="1" style="25" customWidth="1"/>
    <col min="2302" max="2302" width="16" style="25" bestFit="1" customWidth="1"/>
    <col min="2303" max="2304" width="13.5" style="25" bestFit="1" customWidth="1"/>
    <col min="2305" max="2305" width="14.375" style="25" bestFit="1" customWidth="1"/>
    <col min="2306" max="2307" width="13.5" style="25" bestFit="1" customWidth="1"/>
    <col min="2308" max="2551" width="9" style="25"/>
    <col min="2552" max="2552" width="9.875" style="25" bestFit="1" customWidth="1"/>
    <col min="2553" max="2553" width="14.375" style="25" bestFit="1" customWidth="1"/>
    <col min="2554" max="2554" width="13.5" style="25" bestFit="1" customWidth="1"/>
    <col min="2555" max="2555" width="13.625" style="25" bestFit="1" customWidth="1"/>
    <col min="2556" max="2557" width="1" style="25" customWidth="1"/>
    <col min="2558" max="2558" width="16" style="25" bestFit="1" customWidth="1"/>
    <col min="2559" max="2560" width="13.5" style="25" bestFit="1" customWidth="1"/>
    <col min="2561" max="2561" width="14.375" style="25" bestFit="1" customWidth="1"/>
    <col min="2562" max="2563" width="13.5" style="25" bestFit="1" customWidth="1"/>
    <col min="2564" max="2807" width="9" style="25"/>
    <col min="2808" max="2808" width="9.875" style="25" bestFit="1" customWidth="1"/>
    <col min="2809" max="2809" width="14.375" style="25" bestFit="1" customWidth="1"/>
    <col min="2810" max="2810" width="13.5" style="25" bestFit="1" customWidth="1"/>
    <col min="2811" max="2811" width="13.625" style="25" bestFit="1" customWidth="1"/>
    <col min="2812" max="2813" width="1" style="25" customWidth="1"/>
    <col min="2814" max="2814" width="16" style="25" bestFit="1" customWidth="1"/>
    <col min="2815" max="2816" width="13.5" style="25" bestFit="1" customWidth="1"/>
    <col min="2817" max="2817" width="14.375" style="25" bestFit="1" customWidth="1"/>
    <col min="2818" max="2819" width="13.5" style="25" bestFit="1" customWidth="1"/>
    <col min="2820" max="3063" width="9" style="25"/>
    <col min="3064" max="3064" width="9.875" style="25" bestFit="1" customWidth="1"/>
    <col min="3065" max="3065" width="14.375" style="25" bestFit="1" customWidth="1"/>
    <col min="3066" max="3066" width="13.5" style="25" bestFit="1" customWidth="1"/>
    <col min="3067" max="3067" width="13.625" style="25" bestFit="1" customWidth="1"/>
    <col min="3068" max="3069" width="1" style="25" customWidth="1"/>
    <col min="3070" max="3070" width="16" style="25" bestFit="1" customWidth="1"/>
    <col min="3071" max="3072" width="13.5" style="25" bestFit="1" customWidth="1"/>
    <col min="3073" max="3073" width="14.375" style="25" bestFit="1" customWidth="1"/>
    <col min="3074" max="3075" width="13.5" style="25" bestFit="1" customWidth="1"/>
    <col min="3076" max="3319" width="9" style="25"/>
    <col min="3320" max="3320" width="9.875" style="25" bestFit="1" customWidth="1"/>
    <col min="3321" max="3321" width="14.375" style="25" bestFit="1" customWidth="1"/>
    <col min="3322" max="3322" width="13.5" style="25" bestFit="1" customWidth="1"/>
    <col min="3323" max="3323" width="13.625" style="25" bestFit="1" customWidth="1"/>
    <col min="3324" max="3325" width="1" style="25" customWidth="1"/>
    <col min="3326" max="3326" width="16" style="25" bestFit="1" customWidth="1"/>
    <col min="3327" max="3328" width="13.5" style="25" bestFit="1" customWidth="1"/>
    <col min="3329" max="3329" width="14.375" style="25" bestFit="1" customWidth="1"/>
    <col min="3330" max="3331" width="13.5" style="25" bestFit="1" customWidth="1"/>
    <col min="3332" max="3575" width="9" style="25"/>
    <col min="3576" max="3576" width="9.875" style="25" bestFit="1" customWidth="1"/>
    <col min="3577" max="3577" width="14.375" style="25" bestFit="1" customWidth="1"/>
    <col min="3578" max="3578" width="13.5" style="25" bestFit="1" customWidth="1"/>
    <col min="3579" max="3579" width="13.625" style="25" bestFit="1" customWidth="1"/>
    <col min="3580" max="3581" width="1" style="25" customWidth="1"/>
    <col min="3582" max="3582" width="16" style="25" bestFit="1" customWidth="1"/>
    <col min="3583" max="3584" width="13.5" style="25" bestFit="1" customWidth="1"/>
    <col min="3585" max="3585" width="14.375" style="25" bestFit="1" customWidth="1"/>
    <col min="3586" max="3587" width="13.5" style="25" bestFit="1" customWidth="1"/>
    <col min="3588" max="3831" width="9" style="25"/>
    <col min="3832" max="3832" width="9.875" style="25" bestFit="1" customWidth="1"/>
    <col min="3833" max="3833" width="14.375" style="25" bestFit="1" customWidth="1"/>
    <col min="3834" max="3834" width="13.5" style="25" bestFit="1" customWidth="1"/>
    <col min="3835" max="3835" width="13.625" style="25" bestFit="1" customWidth="1"/>
    <col min="3836" max="3837" width="1" style="25" customWidth="1"/>
    <col min="3838" max="3838" width="16" style="25" bestFit="1" customWidth="1"/>
    <col min="3839" max="3840" width="13.5" style="25" bestFit="1" customWidth="1"/>
    <col min="3841" max="3841" width="14.375" style="25" bestFit="1" customWidth="1"/>
    <col min="3842" max="3843" width="13.5" style="25" bestFit="1" customWidth="1"/>
    <col min="3844" max="4087" width="9" style="25"/>
    <col min="4088" max="4088" width="9.875" style="25" bestFit="1" customWidth="1"/>
    <col min="4089" max="4089" width="14.375" style="25" bestFit="1" customWidth="1"/>
    <col min="4090" max="4090" width="13.5" style="25" bestFit="1" customWidth="1"/>
    <col min="4091" max="4091" width="13.625" style="25" bestFit="1" customWidth="1"/>
    <col min="4092" max="4093" width="1" style="25" customWidth="1"/>
    <col min="4094" max="4094" width="16" style="25" bestFit="1" customWidth="1"/>
    <col min="4095" max="4096" width="13.5" style="25" bestFit="1" customWidth="1"/>
    <col min="4097" max="4097" width="14.375" style="25" bestFit="1" customWidth="1"/>
    <col min="4098" max="4099" width="13.5" style="25" bestFit="1" customWidth="1"/>
    <col min="4100" max="4343" width="9" style="25"/>
    <col min="4344" max="4344" width="9.875" style="25" bestFit="1" customWidth="1"/>
    <col min="4345" max="4345" width="14.375" style="25" bestFit="1" customWidth="1"/>
    <col min="4346" max="4346" width="13.5" style="25" bestFit="1" customWidth="1"/>
    <col min="4347" max="4347" width="13.625" style="25" bestFit="1" customWidth="1"/>
    <col min="4348" max="4349" width="1" style="25" customWidth="1"/>
    <col min="4350" max="4350" width="16" style="25" bestFit="1" customWidth="1"/>
    <col min="4351" max="4352" width="13.5" style="25" bestFit="1" customWidth="1"/>
    <col min="4353" max="4353" width="14.375" style="25" bestFit="1" customWidth="1"/>
    <col min="4354" max="4355" width="13.5" style="25" bestFit="1" customWidth="1"/>
    <col min="4356" max="4599" width="9" style="25"/>
    <col min="4600" max="4600" width="9.875" style="25" bestFit="1" customWidth="1"/>
    <col min="4601" max="4601" width="14.375" style="25" bestFit="1" customWidth="1"/>
    <col min="4602" max="4602" width="13.5" style="25" bestFit="1" customWidth="1"/>
    <col min="4603" max="4603" width="13.625" style="25" bestFit="1" customWidth="1"/>
    <col min="4604" max="4605" width="1" style="25" customWidth="1"/>
    <col min="4606" max="4606" width="16" style="25" bestFit="1" customWidth="1"/>
    <col min="4607" max="4608" width="13.5" style="25" bestFit="1" customWidth="1"/>
    <col min="4609" max="4609" width="14.375" style="25" bestFit="1" customWidth="1"/>
    <col min="4610" max="4611" width="13.5" style="25" bestFit="1" customWidth="1"/>
    <col min="4612" max="4855" width="9" style="25"/>
    <col min="4856" max="4856" width="9.875" style="25" bestFit="1" customWidth="1"/>
    <col min="4857" max="4857" width="14.375" style="25" bestFit="1" customWidth="1"/>
    <col min="4858" max="4858" width="13.5" style="25" bestFit="1" customWidth="1"/>
    <col min="4859" max="4859" width="13.625" style="25" bestFit="1" customWidth="1"/>
    <col min="4860" max="4861" width="1" style="25" customWidth="1"/>
    <col min="4862" max="4862" width="16" style="25" bestFit="1" customWidth="1"/>
    <col min="4863" max="4864" width="13.5" style="25" bestFit="1" customWidth="1"/>
    <col min="4865" max="4865" width="14.375" style="25" bestFit="1" customWidth="1"/>
    <col min="4866" max="4867" width="13.5" style="25" bestFit="1" customWidth="1"/>
    <col min="4868" max="5111" width="9" style="25"/>
    <col min="5112" max="5112" width="9.875" style="25" bestFit="1" customWidth="1"/>
    <col min="5113" max="5113" width="14.375" style="25" bestFit="1" customWidth="1"/>
    <col min="5114" max="5114" width="13.5" style="25" bestFit="1" customWidth="1"/>
    <col min="5115" max="5115" width="13.625" style="25" bestFit="1" customWidth="1"/>
    <col min="5116" max="5117" width="1" style="25" customWidth="1"/>
    <col min="5118" max="5118" width="16" style="25" bestFit="1" customWidth="1"/>
    <col min="5119" max="5120" width="13.5" style="25" bestFit="1" customWidth="1"/>
    <col min="5121" max="5121" width="14.375" style="25" bestFit="1" customWidth="1"/>
    <col min="5122" max="5123" width="13.5" style="25" bestFit="1" customWidth="1"/>
    <col min="5124" max="5367" width="9" style="25"/>
    <col min="5368" max="5368" width="9.875" style="25" bestFit="1" customWidth="1"/>
    <col min="5369" max="5369" width="14.375" style="25" bestFit="1" customWidth="1"/>
    <col min="5370" max="5370" width="13.5" style="25" bestFit="1" customWidth="1"/>
    <col min="5371" max="5371" width="13.625" style="25" bestFit="1" customWidth="1"/>
    <col min="5372" max="5373" width="1" style="25" customWidth="1"/>
    <col min="5374" max="5374" width="16" style="25" bestFit="1" customWidth="1"/>
    <col min="5375" max="5376" width="13.5" style="25" bestFit="1" customWidth="1"/>
    <col min="5377" max="5377" width="14.375" style="25" bestFit="1" customWidth="1"/>
    <col min="5378" max="5379" width="13.5" style="25" bestFit="1" customWidth="1"/>
    <col min="5380" max="5623" width="9" style="25"/>
    <col min="5624" max="5624" width="9.875" style="25" bestFit="1" customWidth="1"/>
    <col min="5625" max="5625" width="14.375" style="25" bestFit="1" customWidth="1"/>
    <col min="5626" max="5626" width="13.5" style="25" bestFit="1" customWidth="1"/>
    <col min="5627" max="5627" width="13.625" style="25" bestFit="1" customWidth="1"/>
    <col min="5628" max="5629" width="1" style="25" customWidth="1"/>
    <col min="5630" max="5630" width="16" style="25" bestFit="1" customWidth="1"/>
    <col min="5631" max="5632" width="13.5" style="25" bestFit="1" customWidth="1"/>
    <col min="5633" max="5633" width="14.375" style="25" bestFit="1" customWidth="1"/>
    <col min="5634" max="5635" width="13.5" style="25" bestFit="1" customWidth="1"/>
    <col min="5636" max="5879" width="9" style="25"/>
    <col min="5880" max="5880" width="9.875" style="25" bestFit="1" customWidth="1"/>
    <col min="5881" max="5881" width="14.375" style="25" bestFit="1" customWidth="1"/>
    <col min="5882" max="5882" width="13.5" style="25" bestFit="1" customWidth="1"/>
    <col min="5883" max="5883" width="13.625" style="25" bestFit="1" customWidth="1"/>
    <col min="5884" max="5885" width="1" style="25" customWidth="1"/>
    <col min="5886" max="5886" width="16" style="25" bestFit="1" customWidth="1"/>
    <col min="5887" max="5888" width="13.5" style="25" bestFit="1" customWidth="1"/>
    <col min="5889" max="5889" width="14.375" style="25" bestFit="1" customWidth="1"/>
    <col min="5890" max="5891" width="13.5" style="25" bestFit="1" customWidth="1"/>
    <col min="5892" max="6135" width="9" style="25"/>
    <col min="6136" max="6136" width="9.875" style="25" bestFit="1" customWidth="1"/>
    <col min="6137" max="6137" width="14.375" style="25" bestFit="1" customWidth="1"/>
    <col min="6138" max="6138" width="13.5" style="25" bestFit="1" customWidth="1"/>
    <col min="6139" max="6139" width="13.625" style="25" bestFit="1" customWidth="1"/>
    <col min="6140" max="6141" width="1" style="25" customWidth="1"/>
    <col min="6142" max="6142" width="16" style="25" bestFit="1" customWidth="1"/>
    <col min="6143" max="6144" width="13.5" style="25" bestFit="1" customWidth="1"/>
    <col min="6145" max="6145" width="14.375" style="25" bestFit="1" customWidth="1"/>
    <col min="6146" max="6147" width="13.5" style="25" bestFit="1" customWidth="1"/>
    <col min="6148" max="6391" width="9" style="25"/>
    <col min="6392" max="6392" width="9.875" style="25" bestFit="1" customWidth="1"/>
    <col min="6393" max="6393" width="14.375" style="25" bestFit="1" customWidth="1"/>
    <col min="6394" max="6394" width="13.5" style="25" bestFit="1" customWidth="1"/>
    <col min="6395" max="6395" width="13.625" style="25" bestFit="1" customWidth="1"/>
    <col min="6396" max="6397" width="1" style="25" customWidth="1"/>
    <col min="6398" max="6398" width="16" style="25" bestFit="1" customWidth="1"/>
    <col min="6399" max="6400" width="13.5" style="25" bestFit="1" customWidth="1"/>
    <col min="6401" max="6401" width="14.375" style="25" bestFit="1" customWidth="1"/>
    <col min="6402" max="6403" width="13.5" style="25" bestFit="1" customWidth="1"/>
    <col min="6404" max="6647" width="9" style="25"/>
    <col min="6648" max="6648" width="9.875" style="25" bestFit="1" customWidth="1"/>
    <col min="6649" max="6649" width="14.375" style="25" bestFit="1" customWidth="1"/>
    <col min="6650" max="6650" width="13.5" style="25" bestFit="1" customWidth="1"/>
    <col min="6651" max="6651" width="13.625" style="25" bestFit="1" customWidth="1"/>
    <col min="6652" max="6653" width="1" style="25" customWidth="1"/>
    <col min="6654" max="6654" width="16" style="25" bestFit="1" customWidth="1"/>
    <col min="6655" max="6656" width="13.5" style="25" bestFit="1" customWidth="1"/>
    <col min="6657" max="6657" width="14.375" style="25" bestFit="1" customWidth="1"/>
    <col min="6658" max="6659" width="13.5" style="25" bestFit="1" customWidth="1"/>
    <col min="6660" max="6903" width="9" style="25"/>
    <col min="6904" max="6904" width="9.875" style="25" bestFit="1" customWidth="1"/>
    <col min="6905" max="6905" width="14.375" style="25" bestFit="1" customWidth="1"/>
    <col min="6906" max="6906" width="13.5" style="25" bestFit="1" customWidth="1"/>
    <col min="6907" max="6907" width="13.625" style="25" bestFit="1" customWidth="1"/>
    <col min="6908" max="6909" width="1" style="25" customWidth="1"/>
    <col min="6910" max="6910" width="16" style="25" bestFit="1" customWidth="1"/>
    <col min="6911" max="6912" width="13.5" style="25" bestFit="1" customWidth="1"/>
    <col min="6913" max="6913" width="14.375" style="25" bestFit="1" customWidth="1"/>
    <col min="6914" max="6915" width="13.5" style="25" bestFit="1" customWidth="1"/>
    <col min="6916" max="7159" width="9" style="25"/>
    <col min="7160" max="7160" width="9.875" style="25" bestFit="1" customWidth="1"/>
    <col min="7161" max="7161" width="14.375" style="25" bestFit="1" customWidth="1"/>
    <col min="7162" max="7162" width="13.5" style="25" bestFit="1" customWidth="1"/>
    <col min="7163" max="7163" width="13.625" style="25" bestFit="1" customWidth="1"/>
    <col min="7164" max="7165" width="1" style="25" customWidth="1"/>
    <col min="7166" max="7166" width="16" style="25" bestFit="1" customWidth="1"/>
    <col min="7167" max="7168" width="13.5" style="25" bestFit="1" customWidth="1"/>
    <col min="7169" max="7169" width="14.375" style="25" bestFit="1" customWidth="1"/>
    <col min="7170" max="7171" width="13.5" style="25" bestFit="1" customWidth="1"/>
    <col min="7172" max="7415" width="9" style="25"/>
    <col min="7416" max="7416" width="9.875" style="25" bestFit="1" customWidth="1"/>
    <col min="7417" max="7417" width="14.375" style="25" bestFit="1" customWidth="1"/>
    <col min="7418" max="7418" width="13.5" style="25" bestFit="1" customWidth="1"/>
    <col min="7419" max="7419" width="13.625" style="25" bestFit="1" customWidth="1"/>
    <col min="7420" max="7421" width="1" style="25" customWidth="1"/>
    <col min="7422" max="7422" width="16" style="25" bestFit="1" customWidth="1"/>
    <col min="7423" max="7424" width="13.5" style="25" bestFit="1" customWidth="1"/>
    <col min="7425" max="7425" width="14.375" style="25" bestFit="1" customWidth="1"/>
    <col min="7426" max="7427" width="13.5" style="25" bestFit="1" customWidth="1"/>
    <col min="7428" max="7671" width="9" style="25"/>
    <col min="7672" max="7672" width="9.875" style="25" bestFit="1" customWidth="1"/>
    <col min="7673" max="7673" width="14.375" style="25" bestFit="1" customWidth="1"/>
    <col min="7674" max="7674" width="13.5" style="25" bestFit="1" customWidth="1"/>
    <col min="7675" max="7675" width="13.625" style="25" bestFit="1" customWidth="1"/>
    <col min="7676" max="7677" width="1" style="25" customWidth="1"/>
    <col min="7678" max="7678" width="16" style="25" bestFit="1" customWidth="1"/>
    <col min="7679" max="7680" width="13.5" style="25" bestFit="1" customWidth="1"/>
    <col min="7681" max="7681" width="14.375" style="25" bestFit="1" customWidth="1"/>
    <col min="7682" max="7683" width="13.5" style="25" bestFit="1" customWidth="1"/>
    <col min="7684" max="7927" width="9" style="25"/>
    <col min="7928" max="7928" width="9.875" style="25" bestFit="1" customWidth="1"/>
    <col min="7929" max="7929" width="14.375" style="25" bestFit="1" customWidth="1"/>
    <col min="7930" max="7930" width="13.5" style="25" bestFit="1" customWidth="1"/>
    <col min="7931" max="7931" width="13.625" style="25" bestFit="1" customWidth="1"/>
    <col min="7932" max="7933" width="1" style="25" customWidth="1"/>
    <col min="7934" max="7934" width="16" style="25" bestFit="1" customWidth="1"/>
    <col min="7935" max="7936" width="13.5" style="25" bestFit="1" customWidth="1"/>
    <col min="7937" max="7937" width="14.375" style="25" bestFit="1" customWidth="1"/>
    <col min="7938" max="7939" width="13.5" style="25" bestFit="1" customWidth="1"/>
    <col min="7940" max="8183" width="9" style="25"/>
    <col min="8184" max="8184" width="9.875" style="25" bestFit="1" customWidth="1"/>
    <col min="8185" max="8185" width="14.375" style="25" bestFit="1" customWidth="1"/>
    <col min="8186" max="8186" width="13.5" style="25" bestFit="1" customWidth="1"/>
    <col min="8187" max="8187" width="13.625" style="25" bestFit="1" customWidth="1"/>
    <col min="8188" max="8189" width="1" style="25" customWidth="1"/>
    <col min="8190" max="8190" width="16" style="25" bestFit="1" customWidth="1"/>
    <col min="8191" max="8192" width="13.5" style="25" bestFit="1" customWidth="1"/>
    <col min="8193" max="8193" width="14.375" style="25" bestFit="1" customWidth="1"/>
    <col min="8194" max="8195" width="13.5" style="25" bestFit="1" customWidth="1"/>
    <col min="8196" max="8439" width="9" style="25"/>
    <col min="8440" max="8440" width="9.875" style="25" bestFit="1" customWidth="1"/>
    <col min="8441" max="8441" width="14.375" style="25" bestFit="1" customWidth="1"/>
    <col min="8442" max="8442" width="13.5" style="25" bestFit="1" customWidth="1"/>
    <col min="8443" max="8443" width="13.625" style="25" bestFit="1" customWidth="1"/>
    <col min="8444" max="8445" width="1" style="25" customWidth="1"/>
    <col min="8446" max="8446" width="16" style="25" bestFit="1" customWidth="1"/>
    <col min="8447" max="8448" width="13.5" style="25" bestFit="1" customWidth="1"/>
    <col min="8449" max="8449" width="14.375" style="25" bestFit="1" customWidth="1"/>
    <col min="8450" max="8451" width="13.5" style="25" bestFit="1" customWidth="1"/>
    <col min="8452" max="8695" width="9" style="25"/>
    <col min="8696" max="8696" width="9.875" style="25" bestFit="1" customWidth="1"/>
    <col min="8697" max="8697" width="14.375" style="25" bestFit="1" customWidth="1"/>
    <col min="8698" max="8698" width="13.5" style="25" bestFit="1" customWidth="1"/>
    <col min="8699" max="8699" width="13.625" style="25" bestFit="1" customWidth="1"/>
    <col min="8700" max="8701" width="1" style="25" customWidth="1"/>
    <col min="8702" max="8702" width="16" style="25" bestFit="1" customWidth="1"/>
    <col min="8703" max="8704" width="13.5" style="25" bestFit="1" customWidth="1"/>
    <col min="8705" max="8705" width="14.375" style="25" bestFit="1" customWidth="1"/>
    <col min="8706" max="8707" width="13.5" style="25" bestFit="1" customWidth="1"/>
    <col min="8708" max="8951" width="9" style="25"/>
    <col min="8952" max="8952" width="9.875" style="25" bestFit="1" customWidth="1"/>
    <col min="8953" max="8953" width="14.375" style="25" bestFit="1" customWidth="1"/>
    <col min="8954" max="8954" width="13.5" style="25" bestFit="1" customWidth="1"/>
    <col min="8955" max="8955" width="13.625" style="25" bestFit="1" customWidth="1"/>
    <col min="8956" max="8957" width="1" style="25" customWidth="1"/>
    <col min="8958" max="8958" width="16" style="25" bestFit="1" customWidth="1"/>
    <col min="8959" max="8960" width="13.5" style="25" bestFit="1" customWidth="1"/>
    <col min="8961" max="8961" width="14.375" style="25" bestFit="1" customWidth="1"/>
    <col min="8962" max="8963" width="13.5" style="25" bestFit="1" customWidth="1"/>
    <col min="8964" max="9207" width="9" style="25"/>
    <col min="9208" max="9208" width="9.875" style="25" bestFit="1" customWidth="1"/>
    <col min="9209" max="9209" width="14.375" style="25" bestFit="1" customWidth="1"/>
    <col min="9210" max="9210" width="13.5" style="25" bestFit="1" customWidth="1"/>
    <col min="9211" max="9211" width="13.625" style="25" bestFit="1" customWidth="1"/>
    <col min="9212" max="9213" width="1" style="25" customWidth="1"/>
    <col min="9214" max="9214" width="16" style="25" bestFit="1" customWidth="1"/>
    <col min="9215" max="9216" width="13.5" style="25" bestFit="1" customWidth="1"/>
    <col min="9217" max="9217" width="14.375" style="25" bestFit="1" customWidth="1"/>
    <col min="9218" max="9219" width="13.5" style="25" bestFit="1" customWidth="1"/>
    <col min="9220" max="9463" width="9" style="25"/>
    <col min="9464" max="9464" width="9.875" style="25" bestFit="1" customWidth="1"/>
    <col min="9465" max="9465" width="14.375" style="25" bestFit="1" customWidth="1"/>
    <col min="9466" max="9466" width="13.5" style="25" bestFit="1" customWidth="1"/>
    <col min="9467" max="9467" width="13.625" style="25" bestFit="1" customWidth="1"/>
    <col min="9468" max="9469" width="1" style="25" customWidth="1"/>
    <col min="9470" max="9470" width="16" style="25" bestFit="1" customWidth="1"/>
    <col min="9471" max="9472" width="13.5" style="25" bestFit="1" customWidth="1"/>
    <col min="9473" max="9473" width="14.375" style="25" bestFit="1" customWidth="1"/>
    <col min="9474" max="9475" width="13.5" style="25" bestFit="1" customWidth="1"/>
    <col min="9476" max="9719" width="9" style="25"/>
    <col min="9720" max="9720" width="9.875" style="25" bestFit="1" customWidth="1"/>
    <col min="9721" max="9721" width="14.375" style="25" bestFit="1" customWidth="1"/>
    <col min="9722" max="9722" width="13.5" style="25" bestFit="1" customWidth="1"/>
    <col min="9723" max="9723" width="13.625" style="25" bestFit="1" customWidth="1"/>
    <col min="9724" max="9725" width="1" style="25" customWidth="1"/>
    <col min="9726" max="9726" width="16" style="25" bestFit="1" customWidth="1"/>
    <col min="9727" max="9728" width="13.5" style="25" bestFit="1" customWidth="1"/>
    <col min="9729" max="9729" width="14.375" style="25" bestFit="1" customWidth="1"/>
    <col min="9730" max="9731" width="13.5" style="25" bestFit="1" customWidth="1"/>
    <col min="9732" max="9975" width="9" style="25"/>
    <col min="9976" max="9976" width="9.875" style="25" bestFit="1" customWidth="1"/>
    <col min="9977" max="9977" width="14.375" style="25" bestFit="1" customWidth="1"/>
    <col min="9978" max="9978" width="13.5" style="25" bestFit="1" customWidth="1"/>
    <col min="9979" max="9979" width="13.625" style="25" bestFit="1" customWidth="1"/>
    <col min="9980" max="9981" width="1" style="25" customWidth="1"/>
    <col min="9982" max="9982" width="16" style="25" bestFit="1" customWidth="1"/>
    <col min="9983" max="9984" width="13.5" style="25" bestFit="1" customWidth="1"/>
    <col min="9985" max="9985" width="14.375" style="25" bestFit="1" customWidth="1"/>
    <col min="9986" max="9987" width="13.5" style="25" bestFit="1" customWidth="1"/>
    <col min="9988" max="10231" width="9" style="25"/>
    <col min="10232" max="10232" width="9.875" style="25" bestFit="1" customWidth="1"/>
    <col min="10233" max="10233" width="14.375" style="25" bestFit="1" customWidth="1"/>
    <col min="10234" max="10234" width="13.5" style="25" bestFit="1" customWidth="1"/>
    <col min="10235" max="10235" width="13.625" style="25" bestFit="1" customWidth="1"/>
    <col min="10236" max="10237" width="1" style="25" customWidth="1"/>
    <col min="10238" max="10238" width="16" style="25" bestFit="1" customWidth="1"/>
    <col min="10239" max="10240" width="13.5" style="25" bestFit="1" customWidth="1"/>
    <col min="10241" max="10241" width="14.375" style="25" bestFit="1" customWidth="1"/>
    <col min="10242" max="10243" width="13.5" style="25" bestFit="1" customWidth="1"/>
    <col min="10244" max="10487" width="9" style="25"/>
    <col min="10488" max="10488" width="9.875" style="25" bestFit="1" customWidth="1"/>
    <col min="10489" max="10489" width="14.375" style="25" bestFit="1" customWidth="1"/>
    <col min="10490" max="10490" width="13.5" style="25" bestFit="1" customWidth="1"/>
    <col min="10491" max="10491" width="13.625" style="25" bestFit="1" customWidth="1"/>
    <col min="10492" max="10493" width="1" style="25" customWidth="1"/>
    <col min="10494" max="10494" width="16" style="25" bestFit="1" customWidth="1"/>
    <col min="10495" max="10496" width="13.5" style="25" bestFit="1" customWidth="1"/>
    <col min="10497" max="10497" width="14.375" style="25" bestFit="1" customWidth="1"/>
    <col min="10498" max="10499" width="13.5" style="25" bestFit="1" customWidth="1"/>
    <col min="10500" max="10743" width="9" style="25"/>
    <col min="10744" max="10744" width="9.875" style="25" bestFit="1" customWidth="1"/>
    <col min="10745" max="10745" width="14.375" style="25" bestFit="1" customWidth="1"/>
    <col min="10746" max="10746" width="13.5" style="25" bestFit="1" customWidth="1"/>
    <col min="10747" max="10747" width="13.625" style="25" bestFit="1" customWidth="1"/>
    <col min="10748" max="10749" width="1" style="25" customWidth="1"/>
    <col min="10750" max="10750" width="16" style="25" bestFit="1" customWidth="1"/>
    <col min="10751" max="10752" width="13.5" style="25" bestFit="1" customWidth="1"/>
    <col min="10753" max="10753" width="14.375" style="25" bestFit="1" customWidth="1"/>
    <col min="10754" max="10755" width="13.5" style="25" bestFit="1" customWidth="1"/>
    <col min="10756" max="10999" width="9" style="25"/>
    <col min="11000" max="11000" width="9.875" style="25" bestFit="1" customWidth="1"/>
    <col min="11001" max="11001" width="14.375" style="25" bestFit="1" customWidth="1"/>
    <col min="11002" max="11002" width="13.5" style="25" bestFit="1" customWidth="1"/>
    <col min="11003" max="11003" width="13.625" style="25" bestFit="1" customWidth="1"/>
    <col min="11004" max="11005" width="1" style="25" customWidth="1"/>
    <col min="11006" max="11006" width="16" style="25" bestFit="1" customWidth="1"/>
    <col min="11007" max="11008" width="13.5" style="25" bestFit="1" customWidth="1"/>
    <col min="11009" max="11009" width="14.375" style="25" bestFit="1" customWidth="1"/>
    <col min="11010" max="11011" width="13.5" style="25" bestFit="1" customWidth="1"/>
    <col min="11012" max="11255" width="9" style="25"/>
    <col min="11256" max="11256" width="9.875" style="25" bestFit="1" customWidth="1"/>
    <col min="11257" max="11257" width="14.375" style="25" bestFit="1" customWidth="1"/>
    <col min="11258" max="11258" width="13.5" style="25" bestFit="1" customWidth="1"/>
    <col min="11259" max="11259" width="13.625" style="25" bestFit="1" customWidth="1"/>
    <col min="11260" max="11261" width="1" style="25" customWidth="1"/>
    <col min="11262" max="11262" width="16" style="25" bestFit="1" customWidth="1"/>
    <col min="11263" max="11264" width="13.5" style="25" bestFit="1" customWidth="1"/>
    <col min="11265" max="11265" width="14.375" style="25" bestFit="1" customWidth="1"/>
    <col min="11266" max="11267" width="13.5" style="25" bestFit="1" customWidth="1"/>
    <col min="11268" max="11511" width="9" style="25"/>
    <col min="11512" max="11512" width="9.875" style="25" bestFit="1" customWidth="1"/>
    <col min="11513" max="11513" width="14.375" style="25" bestFit="1" customWidth="1"/>
    <col min="11514" max="11514" width="13.5" style="25" bestFit="1" customWidth="1"/>
    <col min="11515" max="11515" width="13.625" style="25" bestFit="1" customWidth="1"/>
    <col min="11516" max="11517" width="1" style="25" customWidth="1"/>
    <col min="11518" max="11518" width="16" style="25" bestFit="1" customWidth="1"/>
    <col min="11519" max="11520" width="13.5" style="25" bestFit="1" customWidth="1"/>
    <col min="11521" max="11521" width="14.375" style="25" bestFit="1" customWidth="1"/>
    <col min="11522" max="11523" width="13.5" style="25" bestFit="1" customWidth="1"/>
    <col min="11524" max="11767" width="9" style="25"/>
    <col min="11768" max="11768" width="9.875" style="25" bestFit="1" customWidth="1"/>
    <col min="11769" max="11769" width="14.375" style="25" bestFit="1" customWidth="1"/>
    <col min="11770" max="11770" width="13.5" style="25" bestFit="1" customWidth="1"/>
    <col min="11771" max="11771" width="13.625" style="25" bestFit="1" customWidth="1"/>
    <col min="11772" max="11773" width="1" style="25" customWidth="1"/>
    <col min="11774" max="11774" width="16" style="25" bestFit="1" customWidth="1"/>
    <col min="11775" max="11776" width="13.5" style="25" bestFit="1" customWidth="1"/>
    <col min="11777" max="11777" width="14.375" style="25" bestFit="1" customWidth="1"/>
    <col min="11778" max="11779" width="13.5" style="25" bestFit="1" customWidth="1"/>
    <col min="11780" max="12023" width="9" style="25"/>
    <col min="12024" max="12024" width="9.875" style="25" bestFit="1" customWidth="1"/>
    <col min="12025" max="12025" width="14.375" style="25" bestFit="1" customWidth="1"/>
    <col min="12026" max="12026" width="13.5" style="25" bestFit="1" customWidth="1"/>
    <col min="12027" max="12027" width="13.625" style="25" bestFit="1" customWidth="1"/>
    <col min="12028" max="12029" width="1" style="25" customWidth="1"/>
    <col min="12030" max="12030" width="16" style="25" bestFit="1" customWidth="1"/>
    <col min="12031" max="12032" width="13.5" style="25" bestFit="1" customWidth="1"/>
    <col min="12033" max="12033" width="14.375" style="25" bestFit="1" customWidth="1"/>
    <col min="12034" max="12035" width="13.5" style="25" bestFit="1" customWidth="1"/>
    <col min="12036" max="12279" width="9" style="25"/>
    <col min="12280" max="12280" width="9.875" style="25" bestFit="1" customWidth="1"/>
    <col min="12281" max="12281" width="14.375" style="25" bestFit="1" customWidth="1"/>
    <col min="12282" max="12282" width="13.5" style="25" bestFit="1" customWidth="1"/>
    <col min="12283" max="12283" width="13.625" style="25" bestFit="1" customWidth="1"/>
    <col min="12284" max="12285" width="1" style="25" customWidth="1"/>
    <col min="12286" max="12286" width="16" style="25" bestFit="1" customWidth="1"/>
    <col min="12287" max="12288" width="13.5" style="25" bestFit="1" customWidth="1"/>
    <col min="12289" max="12289" width="14.375" style="25" bestFit="1" customWidth="1"/>
    <col min="12290" max="12291" width="13.5" style="25" bestFit="1" customWidth="1"/>
    <col min="12292" max="12535" width="9" style="25"/>
    <col min="12536" max="12536" width="9.875" style="25" bestFit="1" customWidth="1"/>
    <col min="12537" max="12537" width="14.375" style="25" bestFit="1" customWidth="1"/>
    <col min="12538" max="12538" width="13.5" style="25" bestFit="1" customWidth="1"/>
    <col min="12539" max="12539" width="13.625" style="25" bestFit="1" customWidth="1"/>
    <col min="12540" max="12541" width="1" style="25" customWidth="1"/>
    <col min="12542" max="12542" width="16" style="25" bestFit="1" customWidth="1"/>
    <col min="12543" max="12544" width="13.5" style="25" bestFit="1" customWidth="1"/>
    <col min="12545" max="12545" width="14.375" style="25" bestFit="1" customWidth="1"/>
    <col min="12546" max="12547" width="13.5" style="25" bestFit="1" customWidth="1"/>
    <col min="12548" max="12791" width="9" style="25"/>
    <col min="12792" max="12792" width="9.875" style="25" bestFit="1" customWidth="1"/>
    <col min="12793" max="12793" width="14.375" style="25" bestFit="1" customWidth="1"/>
    <col min="12794" max="12794" width="13.5" style="25" bestFit="1" customWidth="1"/>
    <col min="12795" max="12795" width="13.625" style="25" bestFit="1" customWidth="1"/>
    <col min="12796" max="12797" width="1" style="25" customWidth="1"/>
    <col min="12798" max="12798" width="16" style="25" bestFit="1" customWidth="1"/>
    <col min="12799" max="12800" width="13.5" style="25" bestFit="1" customWidth="1"/>
    <col min="12801" max="12801" width="14.375" style="25" bestFit="1" customWidth="1"/>
    <col min="12802" max="12803" width="13.5" style="25" bestFit="1" customWidth="1"/>
    <col min="12804" max="13047" width="9" style="25"/>
    <col min="13048" max="13048" width="9.875" style="25" bestFit="1" customWidth="1"/>
    <col min="13049" max="13049" width="14.375" style="25" bestFit="1" customWidth="1"/>
    <col min="13050" max="13050" width="13.5" style="25" bestFit="1" customWidth="1"/>
    <col min="13051" max="13051" width="13.625" style="25" bestFit="1" customWidth="1"/>
    <col min="13052" max="13053" width="1" style="25" customWidth="1"/>
    <col min="13054" max="13054" width="16" style="25" bestFit="1" customWidth="1"/>
    <col min="13055" max="13056" width="13.5" style="25" bestFit="1" customWidth="1"/>
    <col min="13057" max="13057" width="14.375" style="25" bestFit="1" customWidth="1"/>
    <col min="13058" max="13059" width="13.5" style="25" bestFit="1" customWidth="1"/>
    <col min="13060" max="13303" width="9" style="25"/>
    <col min="13304" max="13304" width="9.875" style="25" bestFit="1" customWidth="1"/>
    <col min="13305" max="13305" width="14.375" style="25" bestFit="1" customWidth="1"/>
    <col min="13306" max="13306" width="13.5" style="25" bestFit="1" customWidth="1"/>
    <col min="13307" max="13307" width="13.625" style="25" bestFit="1" customWidth="1"/>
    <col min="13308" max="13309" width="1" style="25" customWidth="1"/>
    <col min="13310" max="13310" width="16" style="25" bestFit="1" customWidth="1"/>
    <col min="13311" max="13312" width="13.5" style="25" bestFit="1" customWidth="1"/>
    <col min="13313" max="13313" width="14.375" style="25" bestFit="1" customWidth="1"/>
    <col min="13314" max="13315" width="13.5" style="25" bestFit="1" customWidth="1"/>
    <col min="13316" max="13559" width="9" style="25"/>
    <col min="13560" max="13560" width="9.875" style="25" bestFit="1" customWidth="1"/>
    <col min="13561" max="13561" width="14.375" style="25" bestFit="1" customWidth="1"/>
    <col min="13562" max="13562" width="13.5" style="25" bestFit="1" customWidth="1"/>
    <col min="13563" max="13563" width="13.625" style="25" bestFit="1" customWidth="1"/>
    <col min="13564" max="13565" width="1" style="25" customWidth="1"/>
    <col min="13566" max="13566" width="16" style="25" bestFit="1" customWidth="1"/>
    <col min="13567" max="13568" width="13.5" style="25" bestFit="1" customWidth="1"/>
    <col min="13569" max="13569" width="14.375" style="25" bestFit="1" customWidth="1"/>
    <col min="13570" max="13571" width="13.5" style="25" bestFit="1" customWidth="1"/>
    <col min="13572" max="13815" width="9" style="25"/>
    <col min="13816" max="13816" width="9.875" style="25" bestFit="1" customWidth="1"/>
    <col min="13817" max="13817" width="14.375" style="25" bestFit="1" customWidth="1"/>
    <col min="13818" max="13818" width="13.5" style="25" bestFit="1" customWidth="1"/>
    <col min="13819" max="13819" width="13.625" style="25" bestFit="1" customWidth="1"/>
    <col min="13820" max="13821" width="1" style="25" customWidth="1"/>
    <col min="13822" max="13822" width="16" style="25" bestFit="1" customWidth="1"/>
    <col min="13823" max="13824" width="13.5" style="25" bestFit="1" customWidth="1"/>
    <col min="13825" max="13825" width="14.375" style="25" bestFit="1" customWidth="1"/>
    <col min="13826" max="13827" width="13.5" style="25" bestFit="1" customWidth="1"/>
    <col min="13828" max="14071" width="9" style="25"/>
    <col min="14072" max="14072" width="9.875" style="25" bestFit="1" customWidth="1"/>
    <col min="14073" max="14073" width="14.375" style="25" bestFit="1" customWidth="1"/>
    <col min="14074" max="14074" width="13.5" style="25" bestFit="1" customWidth="1"/>
    <col min="14075" max="14075" width="13.625" style="25" bestFit="1" customWidth="1"/>
    <col min="14076" max="14077" width="1" style="25" customWidth="1"/>
    <col min="14078" max="14078" width="16" style="25" bestFit="1" customWidth="1"/>
    <col min="14079" max="14080" width="13.5" style="25" bestFit="1" customWidth="1"/>
    <col min="14081" max="14081" width="14.375" style="25" bestFit="1" customWidth="1"/>
    <col min="14082" max="14083" width="13.5" style="25" bestFit="1" customWidth="1"/>
    <col min="14084" max="14327" width="9" style="25"/>
    <col min="14328" max="14328" width="9.875" style="25" bestFit="1" customWidth="1"/>
    <col min="14329" max="14329" width="14.375" style="25" bestFit="1" customWidth="1"/>
    <col min="14330" max="14330" width="13.5" style="25" bestFit="1" customWidth="1"/>
    <col min="14331" max="14331" width="13.625" style="25" bestFit="1" customWidth="1"/>
    <col min="14332" max="14333" width="1" style="25" customWidth="1"/>
    <col min="14334" max="14334" width="16" style="25" bestFit="1" customWidth="1"/>
    <col min="14335" max="14336" width="13.5" style="25" bestFit="1" customWidth="1"/>
    <col min="14337" max="14337" width="14.375" style="25" bestFit="1" customWidth="1"/>
    <col min="14338" max="14339" width="13.5" style="25" bestFit="1" customWidth="1"/>
    <col min="14340" max="14583" width="9" style="25"/>
    <col min="14584" max="14584" width="9.875" style="25" bestFit="1" customWidth="1"/>
    <col min="14585" max="14585" width="14.375" style="25" bestFit="1" customWidth="1"/>
    <col min="14586" max="14586" width="13.5" style="25" bestFit="1" customWidth="1"/>
    <col min="14587" max="14587" width="13.625" style="25" bestFit="1" customWidth="1"/>
    <col min="14588" max="14589" width="1" style="25" customWidth="1"/>
    <col min="14590" max="14590" width="16" style="25" bestFit="1" customWidth="1"/>
    <col min="14591" max="14592" width="13.5" style="25" bestFit="1" customWidth="1"/>
    <col min="14593" max="14593" width="14.375" style="25" bestFit="1" customWidth="1"/>
    <col min="14594" max="14595" width="13.5" style="25" bestFit="1" customWidth="1"/>
    <col min="14596" max="14839" width="9" style="25"/>
    <col min="14840" max="14840" width="9.875" style="25" bestFit="1" customWidth="1"/>
    <col min="14841" max="14841" width="14.375" style="25" bestFit="1" customWidth="1"/>
    <col min="14842" max="14842" width="13.5" style="25" bestFit="1" customWidth="1"/>
    <col min="14843" max="14843" width="13.625" style="25" bestFit="1" customWidth="1"/>
    <col min="14844" max="14845" width="1" style="25" customWidth="1"/>
    <col min="14846" max="14846" width="16" style="25" bestFit="1" customWidth="1"/>
    <col min="14847" max="14848" width="13.5" style="25" bestFit="1" customWidth="1"/>
    <col min="14849" max="14849" width="14.375" style="25" bestFit="1" customWidth="1"/>
    <col min="14850" max="14851" width="13.5" style="25" bestFit="1" customWidth="1"/>
    <col min="14852" max="15095" width="9" style="25"/>
    <col min="15096" max="15096" width="9.875" style="25" bestFit="1" customWidth="1"/>
    <col min="15097" max="15097" width="14.375" style="25" bestFit="1" customWidth="1"/>
    <col min="15098" max="15098" width="13.5" style="25" bestFit="1" customWidth="1"/>
    <col min="15099" max="15099" width="13.625" style="25" bestFit="1" customWidth="1"/>
    <col min="15100" max="15101" width="1" style="25" customWidth="1"/>
    <col min="15102" max="15102" width="16" style="25" bestFit="1" customWidth="1"/>
    <col min="15103" max="15104" width="13.5" style="25" bestFit="1" customWidth="1"/>
    <col min="15105" max="15105" width="14.375" style="25" bestFit="1" customWidth="1"/>
    <col min="15106" max="15107" width="13.5" style="25" bestFit="1" customWidth="1"/>
    <col min="15108" max="15351" width="9" style="25"/>
    <col min="15352" max="15352" width="9.875" style="25" bestFit="1" customWidth="1"/>
    <col min="15353" max="15353" width="14.375" style="25" bestFit="1" customWidth="1"/>
    <col min="15354" max="15354" width="13.5" style="25" bestFit="1" customWidth="1"/>
    <col min="15355" max="15355" width="13.625" style="25" bestFit="1" customWidth="1"/>
    <col min="15356" max="15357" width="1" style="25" customWidth="1"/>
    <col min="15358" max="15358" width="16" style="25" bestFit="1" customWidth="1"/>
    <col min="15359" max="15360" width="13.5" style="25" bestFit="1" customWidth="1"/>
    <col min="15361" max="15361" width="14.375" style="25" bestFit="1" customWidth="1"/>
    <col min="15362" max="15363" width="13.5" style="25" bestFit="1" customWidth="1"/>
    <col min="15364" max="15607" width="9" style="25"/>
    <col min="15608" max="15608" width="9.875" style="25" bestFit="1" customWidth="1"/>
    <col min="15609" max="15609" width="14.375" style="25" bestFit="1" customWidth="1"/>
    <col min="15610" max="15610" width="13.5" style="25" bestFit="1" customWidth="1"/>
    <col min="15611" max="15611" width="13.625" style="25" bestFit="1" customWidth="1"/>
    <col min="15612" max="15613" width="1" style="25" customWidth="1"/>
    <col min="15614" max="15614" width="16" style="25" bestFit="1" customWidth="1"/>
    <col min="15615" max="15616" width="13.5" style="25" bestFit="1" customWidth="1"/>
    <col min="15617" max="15617" width="14.375" style="25" bestFit="1" customWidth="1"/>
    <col min="15618" max="15619" width="13.5" style="25" bestFit="1" customWidth="1"/>
    <col min="15620" max="15863" width="9" style="25"/>
    <col min="15864" max="15864" width="9.875" style="25" bestFit="1" customWidth="1"/>
    <col min="15865" max="15865" width="14.375" style="25" bestFit="1" customWidth="1"/>
    <col min="15866" max="15866" width="13.5" style="25" bestFit="1" customWidth="1"/>
    <col min="15867" max="15867" width="13.625" style="25" bestFit="1" customWidth="1"/>
    <col min="15868" max="15869" width="1" style="25" customWidth="1"/>
    <col min="15870" max="15870" width="16" style="25" bestFit="1" customWidth="1"/>
    <col min="15871" max="15872" width="13.5" style="25" bestFit="1" customWidth="1"/>
    <col min="15873" max="15873" width="14.375" style="25" bestFit="1" customWidth="1"/>
    <col min="15874" max="15875" width="13.5" style="25" bestFit="1" customWidth="1"/>
    <col min="15876" max="16119" width="9" style="25"/>
    <col min="16120" max="16120" width="9.875" style="25" bestFit="1" customWidth="1"/>
    <col min="16121" max="16121" width="14.375" style="25" bestFit="1" customWidth="1"/>
    <col min="16122" max="16122" width="13.5" style="25" bestFit="1" customWidth="1"/>
    <col min="16123" max="16123" width="13.625" style="25" bestFit="1" customWidth="1"/>
    <col min="16124" max="16125" width="1" style="25" customWidth="1"/>
    <col min="16126" max="16126" width="16" style="25" bestFit="1" customWidth="1"/>
    <col min="16127" max="16128" width="13.5" style="25" bestFit="1" customWidth="1"/>
    <col min="16129" max="16129" width="14.375" style="25" bestFit="1" customWidth="1"/>
    <col min="16130" max="16131" width="13.5" style="25" bestFit="1" customWidth="1"/>
    <col min="16132" max="16384" width="9" style="25"/>
  </cols>
  <sheetData>
    <row r="1" spans="1:18" ht="32.25" customHeight="1">
      <c r="A1" s="273" t="s">
        <v>414</v>
      </c>
      <c r="B1" s="273"/>
      <c r="C1" s="273"/>
      <c r="D1" s="273"/>
      <c r="E1" s="273"/>
      <c r="F1" s="273"/>
      <c r="G1" s="273"/>
      <c r="H1" s="273"/>
      <c r="I1" s="273"/>
      <c r="J1" s="273"/>
      <c r="K1" s="273"/>
    </row>
    <row r="2" spans="1:18" ht="28.5" customHeight="1">
      <c r="A2" s="26"/>
      <c r="B2" s="26"/>
      <c r="C2" s="27" t="s">
        <v>70</v>
      </c>
      <c r="D2" s="28"/>
      <c r="F2" s="26"/>
      <c r="G2" s="26"/>
      <c r="H2" s="26"/>
      <c r="I2" s="274" t="s">
        <v>115</v>
      </c>
      <c r="J2" s="274"/>
      <c r="K2" s="274"/>
    </row>
    <row r="3" spans="1:18" ht="30" customHeight="1">
      <c r="A3" s="29" t="s">
        <v>71</v>
      </c>
      <c r="B3" s="29" t="s">
        <v>72</v>
      </c>
      <c r="C3" s="29" t="s">
        <v>73</v>
      </c>
      <c r="D3" s="30"/>
      <c r="E3" s="31"/>
      <c r="F3" s="29" t="s">
        <v>74</v>
      </c>
      <c r="G3" s="29" t="s">
        <v>72</v>
      </c>
      <c r="H3" s="29" t="s">
        <v>75</v>
      </c>
      <c r="I3" s="29" t="s">
        <v>74</v>
      </c>
      <c r="J3" s="29" t="s">
        <v>72</v>
      </c>
      <c r="K3" s="29" t="s">
        <v>75</v>
      </c>
    </row>
    <row r="4" spans="1:18" ht="30" customHeight="1">
      <c r="A4" s="32" t="s">
        <v>76</v>
      </c>
      <c r="B4" s="47"/>
      <c r="C4" s="33"/>
      <c r="D4" s="34"/>
      <c r="E4" s="31"/>
      <c r="F4" s="32" t="s">
        <v>77</v>
      </c>
      <c r="G4" s="47"/>
      <c r="H4" s="33"/>
      <c r="I4" s="35" t="s">
        <v>78</v>
      </c>
      <c r="J4" s="47">
        <v>-62218550.729999997</v>
      </c>
      <c r="K4" s="80">
        <v>-35345415.469999999</v>
      </c>
      <c r="O4" s="36"/>
      <c r="P4" s="36"/>
      <c r="Q4" s="36"/>
      <c r="R4" s="36"/>
    </row>
    <row r="5" spans="1:18" ht="30" customHeight="1">
      <c r="A5" s="32" t="s">
        <v>79</v>
      </c>
      <c r="B5" s="47"/>
      <c r="C5" s="33"/>
      <c r="D5" s="34"/>
      <c r="E5" s="31"/>
      <c r="F5" s="32" t="s">
        <v>80</v>
      </c>
      <c r="G5" s="47"/>
      <c r="H5" s="33"/>
      <c r="I5" s="35" t="s">
        <v>81</v>
      </c>
      <c r="J5" s="47">
        <v>6353137.9400000004</v>
      </c>
      <c r="K5" s="80">
        <v>6054829.1900000004</v>
      </c>
      <c r="O5" s="36"/>
      <c r="P5" s="36"/>
      <c r="Q5" s="36"/>
      <c r="R5" s="36"/>
    </row>
    <row r="6" spans="1:18" ht="30" customHeight="1">
      <c r="A6" s="32" t="s">
        <v>82</v>
      </c>
      <c r="B6" s="47"/>
      <c r="C6" s="33"/>
      <c r="D6" s="34"/>
      <c r="E6" s="31"/>
      <c r="F6" s="32" t="s">
        <v>83</v>
      </c>
      <c r="G6" s="47"/>
      <c r="H6" s="33"/>
      <c r="I6" s="35" t="s">
        <v>84</v>
      </c>
      <c r="J6" s="47">
        <v>27922447.390000001</v>
      </c>
      <c r="K6" s="80">
        <v>10853968.539999999</v>
      </c>
      <c r="O6" s="36"/>
      <c r="P6" s="36"/>
      <c r="Q6" s="36"/>
      <c r="R6" s="36"/>
    </row>
    <row r="7" spans="1:18" ht="30" customHeight="1">
      <c r="A7" s="32" t="s">
        <v>85</v>
      </c>
      <c r="B7" s="47">
        <v>19609815.210000001</v>
      </c>
      <c r="C7" s="33">
        <v>36569136.93</v>
      </c>
      <c r="D7" s="34"/>
      <c r="E7" s="31"/>
      <c r="F7" s="32" t="s">
        <v>86</v>
      </c>
      <c r="G7" s="47"/>
      <c r="H7" s="33"/>
      <c r="I7" s="35" t="s">
        <v>87</v>
      </c>
      <c r="J7" s="47">
        <v>9309498.4399999995</v>
      </c>
      <c r="K7" s="80">
        <v>-581617.82999999996</v>
      </c>
      <c r="O7" s="36"/>
      <c r="P7" s="36"/>
      <c r="Q7" s="36"/>
      <c r="R7" s="36"/>
    </row>
    <row r="8" spans="1:18" ht="30" customHeight="1">
      <c r="A8" s="32" t="s">
        <v>88</v>
      </c>
      <c r="B8" s="47"/>
      <c r="C8" s="33"/>
      <c r="D8" s="34"/>
      <c r="E8" s="37"/>
      <c r="F8" s="32" t="s">
        <v>89</v>
      </c>
      <c r="G8" s="47"/>
      <c r="H8" s="33"/>
      <c r="I8" s="35" t="s">
        <v>90</v>
      </c>
      <c r="J8" s="47">
        <v>10456408.439999999</v>
      </c>
      <c r="K8" s="80">
        <v>10748000.9</v>
      </c>
      <c r="O8" s="36"/>
      <c r="P8" s="36"/>
      <c r="Q8" s="36"/>
      <c r="R8" s="36"/>
    </row>
    <row r="9" spans="1:18" ht="30" customHeight="1">
      <c r="A9" s="32" t="s">
        <v>91</v>
      </c>
      <c r="B9" s="47"/>
      <c r="C9" s="33"/>
      <c r="D9" s="34"/>
      <c r="E9" s="31"/>
      <c r="F9" s="32" t="s">
        <v>92</v>
      </c>
      <c r="G9" s="47"/>
      <c r="H9" s="33"/>
      <c r="I9" s="153" t="s">
        <v>353</v>
      </c>
      <c r="J9" s="47">
        <v>0</v>
      </c>
      <c r="K9" s="80">
        <v>18724769.989999998</v>
      </c>
      <c r="O9" s="36"/>
      <c r="P9" s="36"/>
      <c r="Q9" s="36"/>
      <c r="R9" s="36"/>
    </row>
    <row r="10" spans="1:18" ht="30" customHeight="1">
      <c r="A10" s="40" t="s">
        <v>94</v>
      </c>
      <c r="B10" s="48">
        <f>SUM(B4:B9)</f>
        <v>19609815.210000001</v>
      </c>
      <c r="C10" s="41">
        <f>SUM(C4:C9)</f>
        <v>36569136.93</v>
      </c>
      <c r="D10" s="42"/>
      <c r="E10" s="31"/>
      <c r="F10" s="32" t="s">
        <v>95</v>
      </c>
      <c r="G10" s="47"/>
      <c r="H10" s="33"/>
      <c r="I10" s="204" t="s">
        <v>393</v>
      </c>
      <c r="J10" s="203">
        <v>0</v>
      </c>
      <c r="K10" s="205">
        <v>1580235.66</v>
      </c>
      <c r="O10" s="36"/>
      <c r="P10" s="36"/>
      <c r="Q10" s="36"/>
      <c r="R10" s="36"/>
    </row>
    <row r="11" spans="1:18" ht="30" customHeight="1">
      <c r="A11" s="275" t="s">
        <v>97</v>
      </c>
      <c r="B11" s="275"/>
      <c r="C11" s="275"/>
      <c r="D11" s="42"/>
      <c r="E11" s="43"/>
      <c r="F11" s="32" t="s">
        <v>98</v>
      </c>
      <c r="G11" s="47"/>
      <c r="H11" s="33"/>
      <c r="I11" s="38" t="s">
        <v>93</v>
      </c>
      <c r="J11" s="49"/>
      <c r="K11" s="80"/>
      <c r="O11" s="36"/>
      <c r="P11" s="36"/>
      <c r="Q11" s="36"/>
      <c r="R11" s="36"/>
    </row>
    <row r="12" spans="1:18" ht="30" customHeight="1">
      <c r="D12" s="42"/>
      <c r="E12" s="43"/>
      <c r="F12" s="32" t="s">
        <v>100</v>
      </c>
      <c r="G12" s="47"/>
      <c r="H12" s="33"/>
      <c r="I12" s="38" t="s">
        <v>96</v>
      </c>
      <c r="J12" s="49"/>
      <c r="K12" s="39"/>
      <c r="O12" s="36"/>
      <c r="P12" s="36"/>
      <c r="Q12" s="36"/>
      <c r="R12" s="36"/>
    </row>
    <row r="13" spans="1:18" ht="30" customHeight="1">
      <c r="A13" s="276" t="s">
        <v>132</v>
      </c>
      <c r="B13" s="276"/>
      <c r="C13" s="276"/>
      <c r="D13" s="42"/>
      <c r="E13" s="43"/>
      <c r="F13" s="40" t="s">
        <v>102</v>
      </c>
      <c r="G13" s="48"/>
      <c r="H13" s="41"/>
      <c r="I13" s="38" t="s">
        <v>99</v>
      </c>
      <c r="J13" s="49"/>
      <c r="K13" s="39"/>
      <c r="O13" s="36"/>
      <c r="P13" s="36"/>
      <c r="Q13" s="36"/>
      <c r="R13" s="36"/>
    </row>
    <row r="14" spans="1:18" ht="30" customHeight="1">
      <c r="A14" s="276"/>
      <c r="B14" s="276"/>
      <c r="C14" s="276"/>
      <c r="D14" s="42"/>
      <c r="E14" s="43"/>
      <c r="F14" s="40" t="s">
        <v>104</v>
      </c>
      <c r="G14" s="48"/>
      <c r="H14" s="41"/>
      <c r="I14" s="38" t="s">
        <v>101</v>
      </c>
      <c r="J14" s="49"/>
      <c r="K14" s="39"/>
      <c r="O14" s="36"/>
      <c r="P14" s="36"/>
      <c r="Q14" s="36"/>
      <c r="R14" s="36"/>
    </row>
    <row r="15" spans="1:18" ht="30" customHeight="1">
      <c r="A15" s="276"/>
      <c r="B15" s="276"/>
      <c r="C15" s="276"/>
      <c r="D15" s="42"/>
      <c r="E15" s="43"/>
      <c r="F15" s="40" t="s">
        <v>106</v>
      </c>
      <c r="G15" s="48"/>
      <c r="H15" s="41"/>
      <c r="I15" s="38" t="s">
        <v>103</v>
      </c>
      <c r="J15" s="49"/>
      <c r="K15" s="39"/>
      <c r="O15" s="36"/>
      <c r="P15" s="36"/>
      <c r="Q15" s="36"/>
      <c r="R15" s="36"/>
    </row>
    <row r="16" spans="1:18" ht="30" customHeight="1">
      <c r="A16" s="276"/>
      <c r="B16" s="276"/>
      <c r="C16" s="276"/>
      <c r="D16" s="42"/>
      <c r="E16" s="43"/>
      <c r="F16" s="40" t="s">
        <v>108</v>
      </c>
      <c r="G16" s="48"/>
      <c r="H16" s="41"/>
      <c r="I16" s="38" t="s">
        <v>105</v>
      </c>
      <c r="J16" s="49"/>
      <c r="K16" s="39"/>
      <c r="O16" s="36"/>
      <c r="P16" s="36"/>
      <c r="Q16" s="36"/>
      <c r="R16" s="36"/>
    </row>
    <row r="17" spans="1:18" ht="30" customHeight="1">
      <c r="A17" s="276"/>
      <c r="B17" s="276"/>
      <c r="C17" s="276"/>
      <c r="D17" s="42"/>
      <c r="E17" s="43"/>
      <c r="F17" s="40" t="s">
        <v>110</v>
      </c>
      <c r="G17" s="48"/>
      <c r="H17" s="41"/>
      <c r="I17" s="38" t="s">
        <v>107</v>
      </c>
      <c r="J17" s="49"/>
      <c r="K17" s="39"/>
      <c r="O17" s="36"/>
      <c r="P17" s="36"/>
      <c r="Q17" s="36"/>
      <c r="R17" s="36"/>
    </row>
    <row r="18" spans="1:18" ht="30" customHeight="1">
      <c r="A18" s="276"/>
      <c r="B18" s="276"/>
      <c r="C18" s="276"/>
      <c r="D18" s="42"/>
      <c r="E18" s="43"/>
      <c r="F18" s="32" t="s">
        <v>112</v>
      </c>
      <c r="G18" s="47">
        <v>12300448.970000001</v>
      </c>
      <c r="H18" s="33">
        <v>15737667.34</v>
      </c>
      <c r="I18" s="38" t="s">
        <v>109</v>
      </c>
      <c r="J18" s="49"/>
      <c r="K18" s="39"/>
      <c r="O18" s="36"/>
      <c r="P18" s="36"/>
      <c r="Q18" s="36"/>
      <c r="R18" s="36"/>
    </row>
    <row r="19" spans="1:18" ht="30" customHeight="1">
      <c r="D19" s="45"/>
      <c r="F19" s="151" t="s">
        <v>114</v>
      </c>
      <c r="G19" s="151"/>
      <c r="H19" s="151"/>
      <c r="I19" s="38" t="s">
        <v>111</v>
      </c>
      <c r="J19" s="49"/>
      <c r="K19" s="39"/>
    </row>
    <row r="20" spans="1:18" ht="17.25" customHeight="1">
      <c r="E20" s="46"/>
      <c r="I20" s="44" t="s">
        <v>113</v>
      </c>
      <c r="J20" s="47"/>
      <c r="K20" s="33"/>
    </row>
    <row r="21" spans="1:18" ht="17.25" customHeight="1">
      <c r="E21" s="46"/>
      <c r="I21" s="151"/>
      <c r="J21" s="151"/>
      <c r="K21" s="151"/>
    </row>
    <row r="22" spans="1:18" ht="17.25" customHeight="1">
      <c r="H22" s="99"/>
    </row>
    <row r="23" spans="1:18">
      <c r="H23" s="99"/>
    </row>
    <row r="25" spans="1:18">
      <c r="H25" s="99"/>
    </row>
    <row r="26" spans="1:18">
      <c r="I26" s="99"/>
    </row>
    <row r="29" spans="1:18">
      <c r="I29" s="99"/>
    </row>
  </sheetData>
  <mergeCells count="4">
    <mergeCell ref="A1:K1"/>
    <mergeCell ref="I2:K2"/>
    <mergeCell ref="A11:C11"/>
    <mergeCell ref="A13:C18"/>
  </mergeCells>
  <phoneticPr fontId="1" type="noConversion"/>
  <pageMargins left="0.19685039370078741" right="0.19685039370078741" top="0.19685039370078741" bottom="0.19685039370078741" header="0.31496062992125984" footer="0.31496062992125984"/>
  <pageSetup paperSize="9" scale="77"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N21"/>
  <sheetViews>
    <sheetView zoomScaleNormal="100" workbookViewId="0">
      <selection activeCell="H2" sqref="H2"/>
    </sheetView>
  </sheetViews>
  <sheetFormatPr defaultRowHeight="13.5"/>
  <cols>
    <col min="1" max="1" width="5.25" style="50" bestFit="1" customWidth="1"/>
    <col min="2" max="2" width="9" style="50"/>
    <col min="3" max="3" width="17.25" style="50" bestFit="1" customWidth="1"/>
    <col min="4" max="4" width="11.625" style="50" bestFit="1" customWidth="1"/>
    <col min="5" max="5" width="61.125" style="50" bestFit="1" customWidth="1"/>
    <col min="6" max="6" width="21.875" style="50" customWidth="1"/>
    <col min="7" max="16384" width="9" style="50"/>
  </cols>
  <sheetData>
    <row r="1" spans="1:14" ht="35.25" customHeight="1">
      <c r="A1" s="281" t="s">
        <v>416</v>
      </c>
      <c r="B1" s="281"/>
      <c r="C1" s="281"/>
      <c r="D1" s="281"/>
      <c r="E1" s="281"/>
    </row>
    <row r="2" spans="1:14" ht="18.75" customHeight="1">
      <c r="B2" s="51"/>
      <c r="C2" s="51"/>
      <c r="D2" s="28"/>
      <c r="E2" s="58" t="s">
        <v>116</v>
      </c>
      <c r="F2" s="53"/>
    </row>
    <row r="3" spans="1:14" ht="39.75" customHeight="1">
      <c r="A3" s="54" t="s">
        <v>117</v>
      </c>
      <c r="B3" s="54" t="s">
        <v>118</v>
      </c>
      <c r="C3" s="54" t="s">
        <v>119</v>
      </c>
      <c r="D3" s="54" t="s">
        <v>120</v>
      </c>
      <c r="E3" s="54" t="s">
        <v>121</v>
      </c>
    </row>
    <row r="4" spans="1:14" ht="39.75" customHeight="1">
      <c r="A4" s="277" t="s">
        <v>122</v>
      </c>
      <c r="B4" s="55" t="s">
        <v>123</v>
      </c>
      <c r="C4" s="54" t="s">
        <v>196</v>
      </c>
      <c r="D4" s="56">
        <v>47859.272949288301</v>
      </c>
      <c r="E4" s="57" t="s">
        <v>419</v>
      </c>
      <c r="F4" s="119">
        <f>D4/6.9357</f>
        <v>6900.4243190000007</v>
      </c>
      <c r="G4" s="280" t="s">
        <v>133</v>
      </c>
      <c r="H4" s="280"/>
      <c r="I4" s="280"/>
      <c r="J4" s="280"/>
      <c r="K4" s="280"/>
      <c r="L4" s="280"/>
      <c r="M4" s="280"/>
      <c r="N4" s="280"/>
    </row>
    <row r="5" spans="1:14" ht="39.75" customHeight="1">
      <c r="A5" s="277"/>
      <c r="B5" s="55" t="s">
        <v>124</v>
      </c>
      <c r="C5" s="55"/>
      <c r="D5" s="56"/>
      <c r="E5" s="57"/>
      <c r="F5" s="119">
        <f>43482.88/6.9357</f>
        <v>6269.4291852300412</v>
      </c>
      <c r="G5" s="280"/>
      <c r="H5" s="280"/>
      <c r="I5" s="280"/>
      <c r="J5" s="280"/>
      <c r="K5" s="280"/>
      <c r="L5" s="280"/>
      <c r="M5" s="280"/>
      <c r="N5" s="280"/>
    </row>
    <row r="6" spans="1:14" ht="39.75" customHeight="1">
      <c r="A6" s="277"/>
      <c r="B6" s="55" t="s">
        <v>125</v>
      </c>
      <c r="C6" s="55"/>
      <c r="D6" s="56"/>
      <c r="E6" s="57"/>
      <c r="F6" s="119">
        <f>4376.39/6.9357</f>
        <v>630.99470853698983</v>
      </c>
      <c r="G6" s="280"/>
      <c r="H6" s="280"/>
      <c r="I6" s="280"/>
      <c r="J6" s="280"/>
      <c r="K6" s="280"/>
      <c r="L6" s="280"/>
      <c r="M6" s="280"/>
      <c r="N6" s="280"/>
    </row>
    <row r="7" spans="1:14" ht="39.75" customHeight="1">
      <c r="A7" s="277"/>
      <c r="B7" s="55" t="s">
        <v>126</v>
      </c>
      <c r="C7" s="55"/>
      <c r="D7" s="56"/>
      <c r="E7" s="56"/>
      <c r="G7" s="280"/>
      <c r="H7" s="280"/>
      <c r="I7" s="280"/>
      <c r="J7" s="280"/>
      <c r="K7" s="280"/>
      <c r="L7" s="280"/>
      <c r="M7" s="280"/>
      <c r="N7" s="280"/>
    </row>
    <row r="8" spans="1:14" ht="39.75" customHeight="1">
      <c r="A8" s="277"/>
      <c r="B8" s="55" t="s">
        <v>130</v>
      </c>
      <c r="C8" s="55"/>
      <c r="D8" s="56"/>
      <c r="E8" s="56"/>
      <c r="G8" s="280"/>
      <c r="H8" s="280"/>
      <c r="I8" s="280"/>
      <c r="J8" s="280"/>
      <c r="K8" s="280"/>
      <c r="L8" s="280"/>
      <c r="M8" s="280"/>
      <c r="N8" s="280"/>
    </row>
    <row r="9" spans="1:14" ht="39.75" customHeight="1">
      <c r="A9" s="277"/>
      <c r="B9" s="278" t="s">
        <v>127</v>
      </c>
      <c r="C9" s="279"/>
      <c r="D9" s="56"/>
      <c r="E9" s="57"/>
      <c r="G9" s="280"/>
      <c r="H9" s="280"/>
      <c r="I9" s="280"/>
      <c r="J9" s="280"/>
      <c r="K9" s="280"/>
      <c r="L9" s="280"/>
      <c r="M9" s="280"/>
      <c r="N9" s="280"/>
    </row>
    <row r="10" spans="1:14" ht="78" customHeight="1">
      <c r="A10" s="277" t="s">
        <v>128</v>
      </c>
      <c r="B10" s="55" t="s">
        <v>301</v>
      </c>
      <c r="C10" s="54" t="s">
        <v>196</v>
      </c>
      <c r="D10" s="56">
        <v>67656.154016608809</v>
      </c>
      <c r="E10" s="57" t="s">
        <v>384</v>
      </c>
      <c r="F10" s="119">
        <f>D10/6.9357</f>
        <v>9754.7693840000011</v>
      </c>
      <c r="G10" s="280"/>
      <c r="H10" s="280"/>
      <c r="I10" s="280"/>
      <c r="J10" s="280"/>
      <c r="K10" s="280"/>
      <c r="L10" s="280"/>
      <c r="M10" s="280"/>
      <c r="N10" s="280"/>
    </row>
    <row r="11" spans="1:14" ht="39.75" customHeight="1">
      <c r="A11" s="277"/>
      <c r="B11" s="55" t="s">
        <v>124</v>
      </c>
      <c r="C11" s="55"/>
      <c r="D11" s="56"/>
      <c r="E11" s="57"/>
    </row>
    <row r="12" spans="1:14" ht="39.75" customHeight="1">
      <c r="A12" s="277"/>
      <c r="B12" s="55" t="s">
        <v>125</v>
      </c>
      <c r="C12" s="55"/>
      <c r="D12" s="56"/>
      <c r="E12" s="57"/>
    </row>
    <row r="13" spans="1:14" ht="39.75" customHeight="1">
      <c r="A13" s="277"/>
      <c r="B13" s="55" t="s">
        <v>126</v>
      </c>
      <c r="C13" s="55"/>
      <c r="D13" s="56"/>
      <c r="E13" s="57"/>
    </row>
    <row r="14" spans="1:14" ht="39.75" customHeight="1">
      <c r="A14" s="277"/>
      <c r="B14" s="55" t="s">
        <v>130</v>
      </c>
      <c r="C14" s="55"/>
      <c r="D14" s="56"/>
      <c r="E14" s="56"/>
    </row>
    <row r="15" spans="1:14" ht="39.75" customHeight="1">
      <c r="A15" s="277"/>
      <c r="B15" s="278" t="s">
        <v>127</v>
      </c>
      <c r="C15" s="279"/>
      <c r="D15" s="56"/>
      <c r="E15" s="57"/>
    </row>
    <row r="16" spans="1:14" ht="39.75" customHeight="1">
      <c r="A16" s="277" t="s">
        <v>129</v>
      </c>
      <c r="B16" s="54" t="s">
        <v>301</v>
      </c>
      <c r="C16" s="54" t="s">
        <v>196</v>
      </c>
      <c r="D16" s="56">
        <v>19582.829676767098</v>
      </c>
      <c r="E16" s="57" t="s">
        <v>420</v>
      </c>
      <c r="F16" s="119">
        <f>D16/6.9357</f>
        <v>2823.4828029999999</v>
      </c>
    </row>
    <row r="17" spans="1:6" ht="39.75" customHeight="1">
      <c r="A17" s="277"/>
      <c r="B17" s="55" t="s">
        <v>124</v>
      </c>
      <c r="C17" s="55"/>
      <c r="D17" s="56"/>
      <c r="E17" s="57"/>
      <c r="F17" s="119">
        <f>16925.49/6.9357</f>
        <v>2440.3434404602276</v>
      </c>
    </row>
    <row r="18" spans="1:6" ht="39.75" customHeight="1">
      <c r="A18" s="277"/>
      <c r="B18" s="55" t="s">
        <v>125</v>
      </c>
      <c r="C18" s="55"/>
      <c r="D18" s="56"/>
      <c r="E18" s="57"/>
      <c r="F18" s="119">
        <f>2657.34/6.9357</f>
        <v>383.13940914399416</v>
      </c>
    </row>
    <row r="19" spans="1:6" ht="39.75" customHeight="1">
      <c r="A19" s="277"/>
      <c r="B19" s="55" t="s">
        <v>126</v>
      </c>
      <c r="C19" s="55"/>
      <c r="D19" s="56"/>
      <c r="E19" s="57"/>
    </row>
    <row r="20" spans="1:6" ht="39.75" customHeight="1">
      <c r="A20" s="277"/>
      <c r="B20" s="55" t="s">
        <v>130</v>
      </c>
      <c r="C20" s="55"/>
      <c r="D20" s="56"/>
      <c r="E20" s="57"/>
    </row>
    <row r="21" spans="1:6" ht="39.75" customHeight="1">
      <c r="A21" s="277"/>
      <c r="B21" s="278" t="s">
        <v>127</v>
      </c>
      <c r="C21" s="279"/>
      <c r="D21" s="56"/>
      <c r="E21" s="57"/>
    </row>
  </sheetData>
  <mergeCells count="8">
    <mergeCell ref="A16:A21"/>
    <mergeCell ref="B21:C21"/>
    <mergeCell ref="G4:N10"/>
    <mergeCell ref="A1:E1"/>
    <mergeCell ref="A4:A9"/>
    <mergeCell ref="B9:C9"/>
    <mergeCell ref="A10:A15"/>
    <mergeCell ref="B15:C15"/>
  </mergeCells>
  <phoneticPr fontId="1" type="noConversion"/>
  <pageMargins left="0.19685039370078741" right="0.19685039370078741" top="0.19685039370078741" bottom="0.19685039370078741" header="0.31496062992125984" footer="0.31496062992125984"/>
  <pageSetup paperSize="9" scale="98" orientation="portrait" horizontalDpi="4294967295" verticalDpi="4294967295" r:id="rId1"/>
  <colBreaks count="1" manualBreakCount="1">
    <brk id="5" max="1048575" man="1"/>
  </colBreaks>
</worksheet>
</file>

<file path=xl/worksheets/sheet7.xml><?xml version="1.0" encoding="utf-8"?>
<worksheet xmlns="http://schemas.openxmlformats.org/spreadsheetml/2006/main" xmlns:r="http://schemas.openxmlformats.org/officeDocument/2006/relationships">
  <dimension ref="A1:S282"/>
  <sheetViews>
    <sheetView zoomScaleNormal="100" workbookViewId="0">
      <pane xSplit="3" ySplit="3" topLeftCell="D179" activePane="bottomRight" state="frozen"/>
      <selection pane="topRight" activeCell="D1" sqref="D1"/>
      <selection pane="bottomLeft" activeCell="A4" sqref="A4"/>
      <selection pane="bottomRight" activeCell="J281" sqref="J281"/>
    </sheetView>
  </sheetViews>
  <sheetFormatPr defaultRowHeight="13.5"/>
  <cols>
    <col min="1" max="1" width="4.5" style="52" bestFit="1" customWidth="1"/>
    <col min="2" max="2" width="2.875" style="52" bestFit="1" customWidth="1"/>
    <col min="3" max="3" width="2.875" style="50" bestFit="1" customWidth="1"/>
    <col min="4" max="4" width="31.25" style="50" bestFit="1" customWidth="1"/>
    <col min="5" max="5" width="35.875" style="50" bestFit="1" customWidth="1"/>
    <col min="6" max="8" width="15.125" style="50" bestFit="1" customWidth="1"/>
    <col min="9" max="9" width="13" style="50" bestFit="1" customWidth="1"/>
    <col min="10" max="10" width="5.25" style="50" bestFit="1" customWidth="1"/>
    <col min="11" max="12" width="12.75" style="50" bestFit="1" customWidth="1"/>
    <col min="13" max="16384" width="9" style="50"/>
  </cols>
  <sheetData>
    <row r="1" spans="1:10" ht="31.5" customHeight="1">
      <c r="A1" s="312" t="s">
        <v>415</v>
      </c>
      <c r="B1" s="312"/>
      <c r="C1" s="312"/>
      <c r="D1" s="312"/>
      <c r="E1" s="312"/>
      <c r="F1" s="312"/>
      <c r="G1" s="312"/>
      <c r="H1" s="312"/>
      <c r="I1" s="312"/>
      <c r="J1" s="312"/>
    </row>
    <row r="2" spans="1:10" ht="26.25" customHeight="1">
      <c r="H2" s="313" t="s">
        <v>136</v>
      </c>
      <c r="I2" s="313"/>
      <c r="J2" s="313"/>
    </row>
    <row r="3" spans="1:10" ht="47.25" customHeight="1">
      <c r="A3" s="71" t="s">
        <v>137</v>
      </c>
      <c r="B3" s="93" t="s">
        <v>138</v>
      </c>
      <c r="C3" s="93" t="s">
        <v>139</v>
      </c>
      <c r="D3" s="72" t="s">
        <v>140</v>
      </c>
      <c r="E3" s="72" t="s">
        <v>141</v>
      </c>
      <c r="F3" s="72" t="s">
        <v>142</v>
      </c>
      <c r="G3" s="72" t="s">
        <v>271</v>
      </c>
      <c r="H3" s="72" t="s">
        <v>271</v>
      </c>
      <c r="I3" s="72" t="s">
        <v>143</v>
      </c>
      <c r="J3" s="73" t="s">
        <v>144</v>
      </c>
    </row>
    <row r="4" spans="1:10" ht="18.75" hidden="1" customHeight="1">
      <c r="A4" s="73">
        <v>1</v>
      </c>
      <c r="B4" s="309" t="s">
        <v>145</v>
      </c>
      <c r="C4" s="309" t="s">
        <v>146</v>
      </c>
      <c r="D4" s="293" t="s">
        <v>147</v>
      </c>
      <c r="E4" s="72"/>
      <c r="F4" s="72" t="s">
        <v>148</v>
      </c>
      <c r="G4" s="81"/>
      <c r="H4" s="297">
        <f>SUM(G4:G6)</f>
        <v>0</v>
      </c>
      <c r="I4" s="294">
        <f>H4/H272</f>
        <v>0</v>
      </c>
      <c r="J4" s="74"/>
    </row>
    <row r="5" spans="1:10" hidden="1">
      <c r="A5" s="73">
        <v>2</v>
      </c>
      <c r="B5" s="310"/>
      <c r="C5" s="310"/>
      <c r="D5" s="283"/>
      <c r="E5" s="72"/>
      <c r="F5" s="72" t="s">
        <v>149</v>
      </c>
      <c r="G5" s="81"/>
      <c r="H5" s="298"/>
      <c r="I5" s="295"/>
      <c r="J5" s="74"/>
    </row>
    <row r="6" spans="1:10" hidden="1">
      <c r="A6" s="73">
        <v>3</v>
      </c>
      <c r="B6" s="310"/>
      <c r="C6" s="310"/>
      <c r="D6" s="284"/>
      <c r="E6" s="72"/>
      <c r="F6" s="72" t="s">
        <v>135</v>
      </c>
      <c r="G6" s="81"/>
      <c r="H6" s="299"/>
      <c r="I6" s="296"/>
      <c r="J6" s="74"/>
    </row>
    <row r="7" spans="1:10" hidden="1">
      <c r="A7" s="73">
        <v>4</v>
      </c>
      <c r="B7" s="310"/>
      <c r="C7" s="310"/>
      <c r="D7" s="293" t="s">
        <v>150</v>
      </c>
      <c r="E7" s="72" t="s">
        <v>151</v>
      </c>
      <c r="F7" s="72" t="s">
        <v>134</v>
      </c>
      <c r="G7" s="81"/>
      <c r="H7" s="297">
        <f t="shared" ref="H7" si="0">SUM(G7:G9)</f>
        <v>0</v>
      </c>
      <c r="I7" s="294">
        <f>H7/H272</f>
        <v>0</v>
      </c>
      <c r="J7" s="74"/>
    </row>
    <row r="8" spans="1:10" hidden="1">
      <c r="A8" s="73">
        <v>5</v>
      </c>
      <c r="B8" s="310"/>
      <c r="C8" s="310"/>
      <c r="D8" s="283"/>
      <c r="E8" s="72"/>
      <c r="F8" s="72" t="s">
        <v>149</v>
      </c>
      <c r="G8" s="81"/>
      <c r="H8" s="298"/>
      <c r="I8" s="295"/>
      <c r="J8" s="74"/>
    </row>
    <row r="9" spans="1:10" hidden="1">
      <c r="A9" s="73">
        <v>6</v>
      </c>
      <c r="B9" s="310"/>
      <c r="C9" s="310"/>
      <c r="D9" s="284"/>
      <c r="E9" s="72" t="s">
        <v>152</v>
      </c>
      <c r="F9" s="72" t="s">
        <v>135</v>
      </c>
      <c r="G9" s="81"/>
      <c r="H9" s="299"/>
      <c r="I9" s="296"/>
      <c r="J9" s="74"/>
    </row>
    <row r="10" spans="1:10" hidden="1">
      <c r="A10" s="73">
        <v>7</v>
      </c>
      <c r="B10" s="310"/>
      <c r="C10" s="310"/>
      <c r="D10" s="293" t="s">
        <v>153</v>
      </c>
      <c r="E10" s="72" t="s">
        <v>151</v>
      </c>
      <c r="F10" s="72" t="s">
        <v>134</v>
      </c>
      <c r="G10" s="81"/>
      <c r="H10" s="297">
        <f t="shared" ref="H10" si="1">SUM(G10:G12)</f>
        <v>0</v>
      </c>
      <c r="I10" s="294">
        <f>H10/H272</f>
        <v>0</v>
      </c>
      <c r="J10" s="74"/>
    </row>
    <row r="11" spans="1:10" hidden="1">
      <c r="A11" s="73">
        <v>8</v>
      </c>
      <c r="B11" s="310"/>
      <c r="C11" s="310"/>
      <c r="D11" s="283"/>
      <c r="E11" s="72"/>
      <c r="F11" s="72" t="s">
        <v>149</v>
      </c>
      <c r="G11" s="81"/>
      <c r="H11" s="298"/>
      <c r="I11" s="295"/>
      <c r="J11" s="74"/>
    </row>
    <row r="12" spans="1:10" hidden="1">
      <c r="A12" s="73">
        <v>9</v>
      </c>
      <c r="B12" s="310"/>
      <c r="C12" s="310"/>
      <c r="D12" s="284"/>
      <c r="E12" s="72" t="s">
        <v>152</v>
      </c>
      <c r="F12" s="72" t="s">
        <v>135</v>
      </c>
      <c r="G12" s="81"/>
      <c r="H12" s="299"/>
      <c r="I12" s="296"/>
      <c r="J12" s="74"/>
    </row>
    <row r="13" spans="1:10" hidden="1">
      <c r="A13" s="73">
        <v>10</v>
      </c>
      <c r="B13" s="310"/>
      <c r="C13" s="310"/>
      <c r="D13" s="293" t="s">
        <v>154</v>
      </c>
      <c r="E13" s="72"/>
      <c r="F13" s="72" t="s">
        <v>134</v>
      </c>
      <c r="G13" s="81"/>
      <c r="H13" s="297">
        <f t="shared" ref="H13" si="2">SUM(G13:G15)</f>
        <v>0</v>
      </c>
      <c r="I13" s="294">
        <f>H13/H272</f>
        <v>0</v>
      </c>
      <c r="J13" s="74"/>
    </row>
    <row r="14" spans="1:10" hidden="1">
      <c r="A14" s="73">
        <v>11</v>
      </c>
      <c r="B14" s="310"/>
      <c r="C14" s="310"/>
      <c r="D14" s="283"/>
      <c r="E14" s="72"/>
      <c r="F14" s="72" t="s">
        <v>149</v>
      </c>
      <c r="G14" s="81"/>
      <c r="H14" s="298"/>
      <c r="I14" s="295"/>
      <c r="J14" s="74"/>
    </row>
    <row r="15" spans="1:10" hidden="1">
      <c r="A15" s="73">
        <v>12</v>
      </c>
      <c r="B15" s="310"/>
      <c r="C15" s="310"/>
      <c r="D15" s="284"/>
      <c r="E15" s="72" t="s">
        <v>152</v>
      </c>
      <c r="F15" s="72" t="s">
        <v>135</v>
      </c>
      <c r="G15" s="81"/>
      <c r="H15" s="299"/>
      <c r="I15" s="296"/>
      <c r="J15" s="74"/>
    </row>
    <row r="16" spans="1:10" hidden="1">
      <c r="A16" s="73">
        <v>13</v>
      </c>
      <c r="B16" s="310"/>
      <c r="C16" s="310"/>
      <c r="D16" s="293" t="s">
        <v>80</v>
      </c>
      <c r="E16" s="72"/>
      <c r="F16" s="72" t="s">
        <v>134</v>
      </c>
      <c r="G16" s="81"/>
      <c r="H16" s="297">
        <f t="shared" ref="H16" si="3">SUM(G16:G18)</f>
        <v>0</v>
      </c>
      <c r="I16" s="294">
        <f>H16/H272</f>
        <v>0</v>
      </c>
      <c r="J16" s="74"/>
    </row>
    <row r="17" spans="1:10" ht="24.75" hidden="1" customHeight="1">
      <c r="A17" s="73">
        <v>14</v>
      </c>
      <c r="B17" s="310"/>
      <c r="C17" s="310"/>
      <c r="D17" s="283"/>
      <c r="E17" s="72"/>
      <c r="F17" s="72" t="s">
        <v>149</v>
      </c>
      <c r="G17" s="81"/>
      <c r="H17" s="298"/>
      <c r="I17" s="295"/>
      <c r="J17" s="74"/>
    </row>
    <row r="18" spans="1:10" ht="24.75" hidden="1" customHeight="1">
      <c r="A18" s="73">
        <v>15</v>
      </c>
      <c r="B18" s="310"/>
      <c r="C18" s="310"/>
      <c r="D18" s="284"/>
      <c r="E18" s="72" t="s">
        <v>155</v>
      </c>
      <c r="F18" s="72" t="s">
        <v>135</v>
      </c>
      <c r="G18" s="81"/>
      <c r="H18" s="299"/>
      <c r="I18" s="296"/>
      <c r="J18" s="74"/>
    </row>
    <row r="19" spans="1:10" ht="24.75" hidden="1" customHeight="1">
      <c r="A19" s="73">
        <v>16</v>
      </c>
      <c r="B19" s="310"/>
      <c r="C19" s="310"/>
      <c r="D19" s="293" t="s">
        <v>156</v>
      </c>
      <c r="E19" s="72"/>
      <c r="F19" s="72" t="s">
        <v>134</v>
      </c>
      <c r="G19" s="81"/>
      <c r="H19" s="297">
        <f t="shared" ref="H19" si="4">SUM(G19:G21)</f>
        <v>0</v>
      </c>
      <c r="I19" s="294">
        <f>H19/H272</f>
        <v>0</v>
      </c>
      <c r="J19" s="74"/>
    </row>
    <row r="20" spans="1:10" ht="24.75" hidden="1" customHeight="1">
      <c r="A20" s="73">
        <v>17</v>
      </c>
      <c r="B20" s="310"/>
      <c r="C20" s="310"/>
      <c r="D20" s="283"/>
      <c r="E20" s="72"/>
      <c r="F20" s="72" t="s">
        <v>149</v>
      </c>
      <c r="G20" s="81"/>
      <c r="H20" s="298"/>
      <c r="I20" s="295"/>
      <c r="J20" s="74"/>
    </row>
    <row r="21" spans="1:10" ht="24.95" hidden="1" customHeight="1">
      <c r="A21" s="73">
        <v>18</v>
      </c>
      <c r="B21" s="310"/>
      <c r="C21" s="310"/>
      <c r="D21" s="284"/>
      <c r="E21" s="72" t="s">
        <v>152</v>
      </c>
      <c r="F21" s="72" t="s">
        <v>135</v>
      </c>
      <c r="G21" s="81"/>
      <c r="H21" s="299"/>
      <c r="I21" s="296"/>
      <c r="J21" s="74"/>
    </row>
    <row r="22" spans="1:10" ht="24.95" hidden="1" customHeight="1">
      <c r="A22" s="73">
        <v>19</v>
      </c>
      <c r="B22" s="310"/>
      <c r="C22" s="310"/>
      <c r="D22" s="293" t="s">
        <v>157</v>
      </c>
      <c r="E22" s="72"/>
      <c r="F22" s="72" t="s">
        <v>134</v>
      </c>
      <c r="G22" s="81"/>
      <c r="H22" s="297">
        <f t="shared" ref="H22" si="5">SUM(G22:G24)</f>
        <v>0</v>
      </c>
      <c r="I22" s="294">
        <f>H22/H272</f>
        <v>0</v>
      </c>
      <c r="J22" s="74"/>
    </row>
    <row r="23" spans="1:10" ht="24.95" hidden="1" customHeight="1">
      <c r="A23" s="73">
        <v>20</v>
      </c>
      <c r="B23" s="310"/>
      <c r="C23" s="310"/>
      <c r="D23" s="283"/>
      <c r="E23" s="72"/>
      <c r="F23" s="72" t="s">
        <v>149</v>
      </c>
      <c r="G23" s="81"/>
      <c r="H23" s="298"/>
      <c r="I23" s="295"/>
      <c r="J23" s="74"/>
    </row>
    <row r="24" spans="1:10" ht="24.95" hidden="1" customHeight="1">
      <c r="A24" s="73">
        <v>21</v>
      </c>
      <c r="B24" s="310"/>
      <c r="C24" s="310"/>
      <c r="D24" s="284"/>
      <c r="E24" s="72" t="s">
        <v>152</v>
      </c>
      <c r="F24" s="72" t="s">
        <v>135</v>
      </c>
      <c r="G24" s="81"/>
      <c r="H24" s="299"/>
      <c r="I24" s="296"/>
      <c r="J24" s="74"/>
    </row>
    <row r="25" spans="1:10" ht="24.95" hidden="1" customHeight="1">
      <c r="A25" s="73">
        <v>22</v>
      </c>
      <c r="B25" s="310"/>
      <c r="C25" s="310"/>
      <c r="D25" s="293" t="s">
        <v>158</v>
      </c>
      <c r="E25" s="72"/>
      <c r="F25" s="72" t="s">
        <v>134</v>
      </c>
      <c r="G25" s="81"/>
      <c r="H25" s="297">
        <f t="shared" ref="H25" si="6">SUM(G25:G27)</f>
        <v>0</v>
      </c>
      <c r="I25" s="294">
        <f>H25/H272</f>
        <v>0</v>
      </c>
      <c r="J25" s="74"/>
    </row>
    <row r="26" spans="1:10" ht="24.95" hidden="1" customHeight="1">
      <c r="A26" s="73">
        <v>23</v>
      </c>
      <c r="B26" s="310"/>
      <c r="C26" s="310"/>
      <c r="D26" s="283"/>
      <c r="E26" s="72"/>
      <c r="F26" s="72" t="s">
        <v>149</v>
      </c>
      <c r="G26" s="81"/>
      <c r="H26" s="298"/>
      <c r="I26" s="295"/>
      <c r="J26" s="74"/>
    </row>
    <row r="27" spans="1:10" ht="24.95" hidden="1" customHeight="1">
      <c r="A27" s="73">
        <v>24</v>
      </c>
      <c r="B27" s="310"/>
      <c r="C27" s="310"/>
      <c r="D27" s="284"/>
      <c r="E27" s="72" t="s">
        <v>152</v>
      </c>
      <c r="F27" s="72" t="s">
        <v>135</v>
      </c>
      <c r="G27" s="81"/>
      <c r="H27" s="299"/>
      <c r="I27" s="296"/>
      <c r="J27" s="74"/>
    </row>
    <row r="28" spans="1:10" ht="24.95" hidden="1" customHeight="1">
      <c r="A28" s="73">
        <v>25</v>
      </c>
      <c r="B28" s="310"/>
      <c r="C28" s="310"/>
      <c r="D28" s="293" t="s">
        <v>159</v>
      </c>
      <c r="E28" s="72"/>
      <c r="F28" s="72" t="s">
        <v>134</v>
      </c>
      <c r="G28" s="81"/>
      <c r="H28" s="297">
        <f t="shared" ref="H28" si="7">SUM(G28:G30)</f>
        <v>0</v>
      </c>
      <c r="I28" s="294">
        <f>H28/H272</f>
        <v>0</v>
      </c>
      <c r="J28" s="74"/>
    </row>
    <row r="29" spans="1:10" ht="24.95" hidden="1" customHeight="1">
      <c r="A29" s="73">
        <v>26</v>
      </c>
      <c r="B29" s="310"/>
      <c r="C29" s="310"/>
      <c r="D29" s="283"/>
      <c r="E29" s="72" t="s">
        <v>160</v>
      </c>
      <c r="F29" s="72" t="s">
        <v>149</v>
      </c>
      <c r="G29" s="81"/>
      <c r="H29" s="298"/>
      <c r="I29" s="295"/>
      <c r="J29" s="74"/>
    </row>
    <row r="30" spans="1:10" ht="24.95" hidden="1" customHeight="1">
      <c r="A30" s="73">
        <v>27</v>
      </c>
      <c r="B30" s="310"/>
      <c r="C30" s="310"/>
      <c r="D30" s="284"/>
      <c r="E30" s="72" t="s">
        <v>152</v>
      </c>
      <c r="F30" s="72" t="s">
        <v>135</v>
      </c>
      <c r="G30" s="81"/>
      <c r="H30" s="299"/>
      <c r="I30" s="296"/>
      <c r="J30" s="74"/>
    </row>
    <row r="31" spans="1:10" ht="13.5" hidden="1" customHeight="1">
      <c r="A31" s="73">
        <v>28</v>
      </c>
      <c r="B31" s="310"/>
      <c r="C31" s="310"/>
      <c r="D31" s="293" t="s">
        <v>161</v>
      </c>
      <c r="E31" s="72"/>
      <c r="F31" s="72" t="s">
        <v>134</v>
      </c>
      <c r="G31" s="81"/>
      <c r="H31" s="297">
        <f t="shared" ref="H31" si="8">SUM(G31:G33)</f>
        <v>0</v>
      </c>
      <c r="I31" s="294">
        <f>H31/H272</f>
        <v>0</v>
      </c>
      <c r="J31" s="74"/>
    </row>
    <row r="32" spans="1:10" hidden="1">
      <c r="A32" s="73">
        <v>29</v>
      </c>
      <c r="B32" s="310"/>
      <c r="C32" s="310"/>
      <c r="D32" s="283"/>
      <c r="E32" s="72"/>
      <c r="F32" s="72" t="s">
        <v>149</v>
      </c>
      <c r="G32" s="81"/>
      <c r="H32" s="298"/>
      <c r="I32" s="295"/>
      <c r="J32" s="74"/>
    </row>
    <row r="33" spans="1:10" hidden="1">
      <c r="A33" s="73">
        <v>30</v>
      </c>
      <c r="B33" s="310"/>
      <c r="C33" s="310"/>
      <c r="D33" s="284"/>
      <c r="E33" s="72" t="s">
        <v>152</v>
      </c>
      <c r="F33" s="72" t="s">
        <v>135</v>
      </c>
      <c r="G33" s="81"/>
      <c r="H33" s="299"/>
      <c r="I33" s="296"/>
      <c r="J33" s="74"/>
    </row>
    <row r="34" spans="1:10" hidden="1">
      <c r="A34" s="73">
        <v>31</v>
      </c>
      <c r="B34" s="310"/>
      <c r="C34" s="310"/>
      <c r="D34" s="293" t="s">
        <v>162</v>
      </c>
      <c r="E34" s="72"/>
      <c r="F34" s="72" t="s">
        <v>134</v>
      </c>
      <c r="G34" s="81"/>
      <c r="H34" s="297">
        <f>SUM(G34:G36)</f>
        <v>0</v>
      </c>
      <c r="I34" s="294">
        <f>H34/H272</f>
        <v>0</v>
      </c>
      <c r="J34" s="74"/>
    </row>
    <row r="35" spans="1:10" hidden="1">
      <c r="A35" s="73">
        <v>32</v>
      </c>
      <c r="B35" s="310"/>
      <c r="C35" s="310"/>
      <c r="D35" s="283"/>
      <c r="E35" s="72"/>
      <c r="F35" s="72" t="s">
        <v>149</v>
      </c>
      <c r="G35" s="81"/>
      <c r="H35" s="298"/>
      <c r="I35" s="295"/>
      <c r="J35" s="74"/>
    </row>
    <row r="36" spans="1:10" hidden="1">
      <c r="A36" s="73">
        <v>33</v>
      </c>
      <c r="B36" s="310"/>
      <c r="C36" s="310"/>
      <c r="D36" s="284"/>
      <c r="E36" s="72" t="s">
        <v>163</v>
      </c>
      <c r="F36" s="72" t="s">
        <v>135</v>
      </c>
      <c r="G36" s="81"/>
      <c r="H36" s="299"/>
      <c r="I36" s="296"/>
      <c r="J36" s="74"/>
    </row>
    <row r="37" spans="1:10" hidden="1">
      <c r="A37" s="73">
        <v>34</v>
      </c>
      <c r="B37" s="310"/>
      <c r="C37" s="310"/>
      <c r="D37" s="293" t="s">
        <v>164</v>
      </c>
      <c r="E37" s="72"/>
      <c r="F37" s="72" t="s">
        <v>134</v>
      </c>
      <c r="G37" s="81"/>
      <c r="H37" s="297">
        <f>SUM(G37:G39)</f>
        <v>0</v>
      </c>
      <c r="I37" s="294">
        <f>H37/H272</f>
        <v>0</v>
      </c>
      <c r="J37" s="74"/>
    </row>
    <row r="38" spans="1:10" hidden="1">
      <c r="A38" s="73">
        <v>35</v>
      </c>
      <c r="B38" s="310"/>
      <c r="C38" s="310"/>
      <c r="D38" s="283"/>
      <c r="E38" s="72"/>
      <c r="F38" s="72" t="s">
        <v>165</v>
      </c>
      <c r="G38" s="81"/>
      <c r="H38" s="298"/>
      <c r="I38" s="295"/>
      <c r="J38" s="74"/>
    </row>
    <row r="39" spans="1:10" hidden="1">
      <c r="A39" s="73">
        <v>36</v>
      </c>
      <c r="B39" s="310"/>
      <c r="C39" s="310"/>
      <c r="D39" s="284"/>
      <c r="E39" s="72" t="s">
        <v>166</v>
      </c>
      <c r="F39" s="72" t="s">
        <v>135</v>
      </c>
      <c r="G39" s="81"/>
      <c r="H39" s="299"/>
      <c r="I39" s="296"/>
      <c r="J39" s="74"/>
    </row>
    <row r="40" spans="1:10" hidden="1">
      <c r="A40" s="73">
        <v>37</v>
      </c>
      <c r="B40" s="310"/>
      <c r="C40" s="310"/>
      <c r="D40" s="293" t="s">
        <v>167</v>
      </c>
      <c r="E40" s="72"/>
      <c r="F40" s="72" t="s">
        <v>134</v>
      </c>
      <c r="G40" s="81"/>
      <c r="H40" s="297">
        <f t="shared" ref="H40:H43" si="9">SUM(G40:G42)</f>
        <v>0</v>
      </c>
      <c r="I40" s="294">
        <f>H40/H272</f>
        <v>0</v>
      </c>
      <c r="J40" s="74"/>
    </row>
    <row r="41" spans="1:10" hidden="1">
      <c r="A41" s="73">
        <v>38</v>
      </c>
      <c r="B41" s="310"/>
      <c r="C41" s="310"/>
      <c r="D41" s="283"/>
      <c r="E41" s="72"/>
      <c r="F41" s="72" t="s">
        <v>165</v>
      </c>
      <c r="G41" s="81"/>
      <c r="H41" s="298"/>
      <c r="I41" s="295"/>
      <c r="J41" s="74"/>
    </row>
    <row r="42" spans="1:10" hidden="1">
      <c r="A42" s="73">
        <v>39</v>
      </c>
      <c r="B42" s="310"/>
      <c r="C42" s="310"/>
      <c r="D42" s="284"/>
      <c r="E42" s="72" t="s">
        <v>168</v>
      </c>
      <c r="F42" s="72" t="s">
        <v>135</v>
      </c>
      <c r="G42" s="81"/>
      <c r="H42" s="299"/>
      <c r="I42" s="296"/>
      <c r="J42" s="74"/>
    </row>
    <row r="43" spans="1:10" hidden="1">
      <c r="A43" s="73">
        <v>40</v>
      </c>
      <c r="B43" s="310"/>
      <c r="C43" s="310"/>
      <c r="D43" s="293" t="s">
        <v>169</v>
      </c>
      <c r="E43" s="72"/>
      <c r="F43" s="72" t="s">
        <v>134</v>
      </c>
      <c r="G43" s="81"/>
      <c r="H43" s="297">
        <f t="shared" si="9"/>
        <v>0</v>
      </c>
      <c r="I43" s="294">
        <f>H43/H272</f>
        <v>0</v>
      </c>
      <c r="J43" s="74"/>
    </row>
    <row r="44" spans="1:10" hidden="1">
      <c r="A44" s="73">
        <v>41</v>
      </c>
      <c r="B44" s="310"/>
      <c r="C44" s="310"/>
      <c r="D44" s="283"/>
      <c r="E44" s="72"/>
      <c r="F44" s="72" t="s">
        <v>149</v>
      </c>
      <c r="G44" s="81"/>
      <c r="H44" s="298"/>
      <c r="I44" s="295"/>
      <c r="J44" s="74"/>
    </row>
    <row r="45" spans="1:10" hidden="1">
      <c r="A45" s="73">
        <v>42</v>
      </c>
      <c r="B45" s="310"/>
      <c r="C45" s="311"/>
      <c r="D45" s="284"/>
      <c r="E45" s="72" t="s">
        <v>152</v>
      </c>
      <c r="F45" s="72" t="s">
        <v>135</v>
      </c>
      <c r="G45" s="81"/>
      <c r="H45" s="299"/>
      <c r="I45" s="296"/>
      <c r="J45" s="74"/>
    </row>
    <row r="46" spans="1:10" hidden="1">
      <c r="A46" s="73">
        <v>43</v>
      </c>
      <c r="B46" s="310"/>
      <c r="C46" s="300" t="s">
        <v>170</v>
      </c>
      <c r="D46" s="301"/>
      <c r="E46" s="302"/>
      <c r="F46" s="72" t="str">
        <f>F4</f>
        <v>未签订贷款协议</v>
      </c>
      <c r="G46" s="81">
        <f>G4</f>
        <v>0</v>
      </c>
      <c r="H46" s="297">
        <f>SUM(H4:H43)</f>
        <v>0</v>
      </c>
      <c r="I46" s="294">
        <f>H46/H272</f>
        <v>0</v>
      </c>
      <c r="J46" s="74"/>
    </row>
    <row r="47" spans="1:10" hidden="1">
      <c r="A47" s="73">
        <v>44</v>
      </c>
      <c r="B47" s="310"/>
      <c r="C47" s="303"/>
      <c r="D47" s="304"/>
      <c r="E47" s="305"/>
      <c r="F47" s="72" t="s">
        <v>134</v>
      </c>
      <c r="G47" s="81">
        <f>SUM(G7,G10,G13,G16,G19,G22,G25,G28,G31,G40,G43,G34,G37)</f>
        <v>0</v>
      </c>
      <c r="H47" s="298"/>
      <c r="I47" s="295"/>
      <c r="J47" s="74"/>
    </row>
    <row r="48" spans="1:10" hidden="1">
      <c r="A48" s="73">
        <v>45</v>
      </c>
      <c r="B48" s="310"/>
      <c r="C48" s="303"/>
      <c r="D48" s="304"/>
      <c r="E48" s="305"/>
      <c r="F48" s="72" t="s">
        <v>149</v>
      </c>
      <c r="G48" s="81">
        <f>SUM(G5,G8,G11,G14,G17,G20,G23,G26,G29,G32,G41,G44,G35,G38)</f>
        <v>0</v>
      </c>
      <c r="H48" s="298"/>
      <c r="I48" s="295"/>
      <c r="J48" s="74"/>
    </row>
    <row r="49" spans="1:10" hidden="1">
      <c r="A49" s="73">
        <v>46</v>
      </c>
      <c r="B49" s="311"/>
      <c r="C49" s="306"/>
      <c r="D49" s="307"/>
      <c r="E49" s="308"/>
      <c r="F49" s="72" t="s">
        <v>135</v>
      </c>
      <c r="G49" s="81">
        <f>SUM(G6,G9,G12,G15,G18,G21,G24,G27,G30,G33,G42,G45,G36,G39)</f>
        <v>0</v>
      </c>
      <c r="H49" s="299"/>
      <c r="I49" s="296"/>
      <c r="J49" s="74"/>
    </row>
    <row r="50" spans="1:10" hidden="1">
      <c r="A50" s="73">
        <v>47</v>
      </c>
      <c r="B50" s="300" t="s">
        <v>171</v>
      </c>
      <c r="C50" s="301"/>
      <c r="D50" s="301"/>
      <c r="E50" s="302"/>
      <c r="F50" s="72" t="str">
        <f>F46</f>
        <v>未签订贷款协议</v>
      </c>
      <c r="G50" s="81">
        <f>G46</f>
        <v>0</v>
      </c>
      <c r="H50" s="297">
        <f>H46</f>
        <v>0</v>
      </c>
      <c r="I50" s="294">
        <f>H50/H272</f>
        <v>0</v>
      </c>
      <c r="J50" s="74"/>
    </row>
    <row r="51" spans="1:10" hidden="1">
      <c r="A51" s="73">
        <v>48</v>
      </c>
      <c r="B51" s="303"/>
      <c r="C51" s="304"/>
      <c r="D51" s="304"/>
      <c r="E51" s="305"/>
      <c r="F51" s="72" t="s">
        <v>134</v>
      </c>
      <c r="G51" s="81">
        <f>G47</f>
        <v>0</v>
      </c>
      <c r="H51" s="298"/>
      <c r="I51" s="295"/>
      <c r="J51" s="74"/>
    </row>
    <row r="52" spans="1:10" hidden="1">
      <c r="A52" s="73">
        <v>49</v>
      </c>
      <c r="B52" s="303"/>
      <c r="C52" s="304"/>
      <c r="D52" s="304"/>
      <c r="E52" s="305"/>
      <c r="F52" s="72" t="s">
        <v>149</v>
      </c>
      <c r="G52" s="81">
        <f>G48</f>
        <v>0</v>
      </c>
      <c r="H52" s="298"/>
      <c r="I52" s="295"/>
      <c r="J52" s="74"/>
    </row>
    <row r="53" spans="1:10" hidden="1">
      <c r="A53" s="73">
        <v>50</v>
      </c>
      <c r="B53" s="306"/>
      <c r="C53" s="307"/>
      <c r="D53" s="307"/>
      <c r="E53" s="308"/>
      <c r="F53" s="72" t="s">
        <v>135</v>
      </c>
      <c r="G53" s="81">
        <f>G49</f>
        <v>0</v>
      </c>
      <c r="H53" s="299"/>
      <c r="I53" s="296"/>
      <c r="J53" s="74"/>
    </row>
    <row r="54" spans="1:10" ht="18.75" hidden="1" customHeight="1">
      <c r="A54" s="73">
        <v>51</v>
      </c>
      <c r="B54" s="309" t="s">
        <v>172</v>
      </c>
      <c r="C54" s="309" t="s">
        <v>173</v>
      </c>
      <c r="D54" s="293" t="s">
        <v>174</v>
      </c>
      <c r="E54" s="72" t="s">
        <v>175</v>
      </c>
      <c r="F54" s="72" t="s">
        <v>134</v>
      </c>
      <c r="G54" s="81"/>
      <c r="H54" s="297">
        <f>SUM(G54:G56)</f>
        <v>0</v>
      </c>
      <c r="I54" s="294">
        <f>H54/H272</f>
        <v>0</v>
      </c>
      <c r="J54" s="74"/>
    </row>
    <row r="55" spans="1:10" hidden="1">
      <c r="A55" s="73">
        <v>52</v>
      </c>
      <c r="B55" s="310"/>
      <c r="C55" s="310"/>
      <c r="D55" s="283"/>
      <c r="E55" s="72"/>
      <c r="F55" s="72" t="s">
        <v>165</v>
      </c>
      <c r="G55" s="81"/>
      <c r="H55" s="298"/>
      <c r="I55" s="295"/>
      <c r="J55" s="74"/>
    </row>
    <row r="56" spans="1:10" hidden="1">
      <c r="A56" s="73">
        <v>53</v>
      </c>
      <c r="B56" s="310"/>
      <c r="C56" s="310"/>
      <c r="D56" s="284"/>
      <c r="E56" s="72" t="s">
        <v>176</v>
      </c>
      <c r="F56" s="72" t="s">
        <v>135</v>
      </c>
      <c r="G56" s="81"/>
      <c r="H56" s="299"/>
      <c r="I56" s="296"/>
      <c r="J56" s="74"/>
    </row>
    <row r="57" spans="1:10" hidden="1">
      <c r="A57" s="73">
        <v>54</v>
      </c>
      <c r="B57" s="310"/>
      <c r="C57" s="310"/>
      <c r="D57" s="293" t="s">
        <v>177</v>
      </c>
      <c r="E57" s="72"/>
      <c r="F57" s="72" t="s">
        <v>134</v>
      </c>
      <c r="G57" s="81"/>
      <c r="H57" s="297">
        <f>SUM(G57:G59)</f>
        <v>0</v>
      </c>
      <c r="I57" s="294">
        <f>H57/H272</f>
        <v>0</v>
      </c>
      <c r="J57" s="74"/>
    </row>
    <row r="58" spans="1:10" hidden="1">
      <c r="A58" s="73">
        <v>55</v>
      </c>
      <c r="B58" s="310"/>
      <c r="C58" s="310"/>
      <c r="D58" s="283"/>
      <c r="E58" s="72"/>
      <c r="F58" s="72" t="s">
        <v>165</v>
      </c>
      <c r="G58" s="81"/>
      <c r="H58" s="298"/>
      <c r="I58" s="295"/>
      <c r="J58" s="74"/>
    </row>
    <row r="59" spans="1:10" hidden="1">
      <c r="A59" s="73">
        <v>56</v>
      </c>
      <c r="B59" s="310"/>
      <c r="C59" s="310"/>
      <c r="D59" s="284"/>
      <c r="E59" s="72" t="s">
        <v>176</v>
      </c>
      <c r="F59" s="72" t="s">
        <v>135</v>
      </c>
      <c r="G59" s="81"/>
      <c r="H59" s="299"/>
      <c r="I59" s="296"/>
      <c r="J59" s="74"/>
    </row>
    <row r="60" spans="1:10" hidden="1">
      <c r="A60" s="73">
        <v>57</v>
      </c>
      <c r="B60" s="310"/>
      <c r="C60" s="310"/>
      <c r="D60" s="293" t="s">
        <v>178</v>
      </c>
      <c r="E60" s="72"/>
      <c r="F60" s="72" t="s">
        <v>134</v>
      </c>
      <c r="G60" s="81"/>
      <c r="H60" s="297">
        <f t="shared" ref="H60" si="10">SUM(G60:G62)</f>
        <v>0</v>
      </c>
      <c r="I60" s="294">
        <f>H60/H272</f>
        <v>0</v>
      </c>
      <c r="J60" s="74"/>
    </row>
    <row r="61" spans="1:10" hidden="1">
      <c r="A61" s="73">
        <v>58</v>
      </c>
      <c r="B61" s="310"/>
      <c r="C61" s="310"/>
      <c r="D61" s="283"/>
      <c r="E61" s="72"/>
      <c r="F61" s="72" t="s">
        <v>165</v>
      </c>
      <c r="G61" s="81"/>
      <c r="H61" s="298"/>
      <c r="I61" s="295"/>
      <c r="J61" s="74"/>
    </row>
    <row r="62" spans="1:10" hidden="1">
      <c r="A62" s="73">
        <v>59</v>
      </c>
      <c r="B62" s="310"/>
      <c r="C62" s="310"/>
      <c r="D62" s="284"/>
      <c r="E62" s="72" t="s">
        <v>176</v>
      </c>
      <c r="F62" s="72" t="s">
        <v>135</v>
      </c>
      <c r="G62" s="81"/>
      <c r="H62" s="299"/>
      <c r="I62" s="296"/>
      <c r="J62" s="74"/>
    </row>
    <row r="63" spans="1:10" hidden="1">
      <c r="A63" s="73">
        <v>60</v>
      </c>
      <c r="B63" s="310"/>
      <c r="C63" s="310"/>
      <c r="D63" s="293" t="s">
        <v>179</v>
      </c>
      <c r="E63" s="72"/>
      <c r="F63" s="72" t="s">
        <v>134</v>
      </c>
      <c r="G63" s="81"/>
      <c r="H63" s="297">
        <f t="shared" ref="H63" si="11">SUM(G63:G65)</f>
        <v>0</v>
      </c>
      <c r="I63" s="294">
        <f>H63/H272</f>
        <v>0</v>
      </c>
      <c r="J63" s="74"/>
    </row>
    <row r="64" spans="1:10" hidden="1">
      <c r="A64" s="73">
        <v>61</v>
      </c>
      <c r="B64" s="310"/>
      <c r="C64" s="310"/>
      <c r="D64" s="283"/>
      <c r="E64" s="72"/>
      <c r="F64" s="72" t="s">
        <v>165</v>
      </c>
      <c r="G64" s="81"/>
      <c r="H64" s="298"/>
      <c r="I64" s="295"/>
      <c r="J64" s="74"/>
    </row>
    <row r="65" spans="1:10" hidden="1">
      <c r="A65" s="73">
        <v>62</v>
      </c>
      <c r="B65" s="310"/>
      <c r="C65" s="310"/>
      <c r="D65" s="284"/>
      <c r="E65" s="72" t="s">
        <v>176</v>
      </c>
      <c r="F65" s="72" t="s">
        <v>135</v>
      </c>
      <c r="G65" s="81"/>
      <c r="H65" s="299"/>
      <c r="I65" s="296"/>
      <c r="J65" s="74"/>
    </row>
    <row r="66" spans="1:10" hidden="1">
      <c r="A66" s="73">
        <v>63</v>
      </c>
      <c r="B66" s="310"/>
      <c r="C66" s="310"/>
      <c r="D66" s="293" t="s">
        <v>180</v>
      </c>
      <c r="E66" s="72"/>
      <c r="F66" s="72" t="s">
        <v>134</v>
      </c>
      <c r="G66" s="81"/>
      <c r="H66" s="297">
        <f t="shared" ref="H66" si="12">SUM(G66:G68)</f>
        <v>0</v>
      </c>
      <c r="I66" s="294">
        <f>H66/H272</f>
        <v>0</v>
      </c>
      <c r="J66" s="74"/>
    </row>
    <row r="67" spans="1:10" hidden="1">
      <c r="A67" s="73">
        <v>64</v>
      </c>
      <c r="B67" s="310"/>
      <c r="C67" s="310"/>
      <c r="D67" s="283"/>
      <c r="E67" s="72"/>
      <c r="F67" s="72" t="s">
        <v>165</v>
      </c>
      <c r="G67" s="81"/>
      <c r="H67" s="298"/>
      <c r="I67" s="295"/>
      <c r="J67" s="74"/>
    </row>
    <row r="68" spans="1:10" hidden="1">
      <c r="A68" s="73">
        <v>65</v>
      </c>
      <c r="B68" s="310"/>
      <c r="C68" s="310"/>
      <c r="D68" s="284"/>
      <c r="E68" s="72" t="s">
        <v>176</v>
      </c>
      <c r="F68" s="72" t="s">
        <v>135</v>
      </c>
      <c r="G68" s="81"/>
      <c r="H68" s="299"/>
      <c r="I68" s="296"/>
      <c r="J68" s="74"/>
    </row>
    <row r="69" spans="1:10" hidden="1">
      <c r="A69" s="73">
        <v>66</v>
      </c>
      <c r="B69" s="310"/>
      <c r="C69" s="310"/>
      <c r="D69" s="293" t="s">
        <v>108</v>
      </c>
      <c r="E69" s="72"/>
      <c r="F69" s="72" t="s">
        <v>134</v>
      </c>
      <c r="G69" s="81"/>
      <c r="H69" s="297">
        <f t="shared" ref="H69" si="13">SUM(G69:G71)</f>
        <v>0</v>
      </c>
      <c r="I69" s="294">
        <f>H69/H272</f>
        <v>0</v>
      </c>
      <c r="J69" s="74"/>
    </row>
    <row r="70" spans="1:10" hidden="1">
      <c r="A70" s="73">
        <v>67</v>
      </c>
      <c r="B70" s="310"/>
      <c r="C70" s="310"/>
      <c r="D70" s="283"/>
      <c r="E70" s="72" t="s">
        <v>181</v>
      </c>
      <c r="F70" s="72" t="s">
        <v>165</v>
      </c>
      <c r="G70" s="81"/>
      <c r="H70" s="298"/>
      <c r="I70" s="295"/>
      <c r="J70" s="74"/>
    </row>
    <row r="71" spans="1:10" hidden="1">
      <c r="A71" s="73">
        <v>68</v>
      </c>
      <c r="B71" s="310"/>
      <c r="C71" s="310"/>
      <c r="D71" s="284"/>
      <c r="E71" s="72"/>
      <c r="F71" s="72" t="s">
        <v>135</v>
      </c>
      <c r="G71" s="81"/>
      <c r="H71" s="299"/>
      <c r="I71" s="296"/>
      <c r="J71" s="74"/>
    </row>
    <row r="72" spans="1:10" hidden="1">
      <c r="A72" s="73">
        <v>69</v>
      </c>
      <c r="B72" s="310"/>
      <c r="C72" s="310"/>
      <c r="D72" s="293" t="s">
        <v>182</v>
      </c>
      <c r="E72" s="72"/>
      <c r="F72" s="72" t="s">
        <v>134</v>
      </c>
      <c r="G72" s="81"/>
      <c r="H72" s="297">
        <f>SUM(G72:G74)</f>
        <v>0</v>
      </c>
      <c r="I72" s="294">
        <f>H72/H272</f>
        <v>0</v>
      </c>
      <c r="J72" s="74"/>
    </row>
    <row r="73" spans="1:10" hidden="1">
      <c r="A73" s="73">
        <v>70</v>
      </c>
      <c r="B73" s="310"/>
      <c r="C73" s="310"/>
      <c r="D73" s="283"/>
      <c r="E73" s="72"/>
      <c r="F73" s="72" t="s">
        <v>165</v>
      </c>
      <c r="G73" s="81"/>
      <c r="H73" s="298"/>
      <c r="I73" s="295"/>
      <c r="J73" s="74"/>
    </row>
    <row r="74" spans="1:10" hidden="1">
      <c r="A74" s="73">
        <v>71</v>
      </c>
      <c r="B74" s="310"/>
      <c r="C74" s="310"/>
      <c r="D74" s="284"/>
      <c r="E74" s="72" t="s">
        <v>183</v>
      </c>
      <c r="F74" s="72" t="s">
        <v>135</v>
      </c>
      <c r="G74" s="81"/>
      <c r="H74" s="299"/>
      <c r="I74" s="296"/>
      <c r="J74" s="74"/>
    </row>
    <row r="75" spans="1:10" hidden="1">
      <c r="A75" s="73">
        <v>72</v>
      </c>
      <c r="B75" s="310"/>
      <c r="C75" s="310"/>
      <c r="D75" s="293" t="s">
        <v>184</v>
      </c>
      <c r="E75" s="72"/>
      <c r="F75" s="72" t="s">
        <v>134</v>
      </c>
      <c r="G75" s="81"/>
      <c r="H75" s="297">
        <f t="shared" ref="H75" si="14">SUM(G75:G77)</f>
        <v>0</v>
      </c>
      <c r="I75" s="294">
        <f>H75/H272</f>
        <v>0</v>
      </c>
      <c r="J75" s="74"/>
    </row>
    <row r="76" spans="1:10" hidden="1">
      <c r="A76" s="73">
        <v>73</v>
      </c>
      <c r="B76" s="310"/>
      <c r="C76" s="310"/>
      <c r="D76" s="283"/>
      <c r="E76" s="72"/>
      <c r="F76" s="72" t="s">
        <v>165</v>
      </c>
      <c r="G76" s="81"/>
      <c r="H76" s="298"/>
      <c r="I76" s="295"/>
      <c r="J76" s="74"/>
    </row>
    <row r="77" spans="1:10" hidden="1">
      <c r="A77" s="73">
        <v>74</v>
      </c>
      <c r="B77" s="310"/>
      <c r="C77" s="310"/>
      <c r="D77" s="284"/>
      <c r="E77" s="72" t="s">
        <v>176</v>
      </c>
      <c r="F77" s="72" t="s">
        <v>135</v>
      </c>
      <c r="G77" s="81"/>
      <c r="H77" s="299"/>
      <c r="I77" s="296"/>
      <c r="J77" s="74"/>
    </row>
    <row r="78" spans="1:10" hidden="1">
      <c r="A78" s="73">
        <v>75</v>
      </c>
      <c r="B78" s="310"/>
      <c r="C78" s="310"/>
      <c r="D78" s="293" t="s">
        <v>110</v>
      </c>
      <c r="E78" s="72" t="s">
        <v>175</v>
      </c>
      <c r="F78" s="72" t="s">
        <v>134</v>
      </c>
      <c r="G78" s="81"/>
      <c r="H78" s="297">
        <f>SUM(G78:G80)</f>
        <v>0</v>
      </c>
      <c r="I78" s="294">
        <f>H78/H272</f>
        <v>0</v>
      </c>
      <c r="J78" s="74"/>
    </row>
    <row r="79" spans="1:10" hidden="1">
      <c r="A79" s="73">
        <v>76</v>
      </c>
      <c r="B79" s="310"/>
      <c r="C79" s="310"/>
      <c r="D79" s="283"/>
      <c r="E79" s="72"/>
      <c r="F79" s="72" t="s">
        <v>165</v>
      </c>
      <c r="G79" s="81"/>
      <c r="H79" s="298"/>
      <c r="I79" s="295"/>
      <c r="J79" s="74"/>
    </row>
    <row r="80" spans="1:10" hidden="1">
      <c r="A80" s="73">
        <v>77</v>
      </c>
      <c r="B80" s="310"/>
      <c r="C80" s="310"/>
      <c r="D80" s="284"/>
      <c r="E80" s="72"/>
      <c r="F80" s="72" t="s">
        <v>135</v>
      </c>
      <c r="G80" s="81"/>
      <c r="H80" s="299"/>
      <c r="I80" s="296"/>
      <c r="J80" s="74"/>
    </row>
    <row r="81" spans="1:11" hidden="1">
      <c r="A81" s="73">
        <v>78</v>
      </c>
      <c r="B81" s="310"/>
      <c r="C81" s="310"/>
      <c r="D81" s="293" t="s">
        <v>185</v>
      </c>
      <c r="E81" s="72"/>
      <c r="F81" s="72" t="s">
        <v>134</v>
      </c>
      <c r="G81" s="81"/>
      <c r="H81" s="297">
        <f>SUM(G81:G83)</f>
        <v>0</v>
      </c>
      <c r="I81" s="294">
        <f>H81/H272</f>
        <v>0</v>
      </c>
      <c r="J81" s="74"/>
    </row>
    <row r="82" spans="1:11" hidden="1">
      <c r="A82" s="73">
        <v>79</v>
      </c>
      <c r="B82" s="310"/>
      <c r="C82" s="310"/>
      <c r="D82" s="283"/>
      <c r="E82" s="72"/>
      <c r="F82" s="72" t="s">
        <v>165</v>
      </c>
      <c r="G82" s="81"/>
      <c r="H82" s="298"/>
      <c r="I82" s="295"/>
      <c r="J82" s="74"/>
    </row>
    <row r="83" spans="1:11" hidden="1">
      <c r="A83" s="73">
        <v>80</v>
      </c>
      <c r="B83" s="310"/>
      <c r="C83" s="311"/>
      <c r="D83" s="284"/>
      <c r="E83" s="72" t="s">
        <v>176</v>
      </c>
      <c r="F83" s="72" t="s">
        <v>135</v>
      </c>
      <c r="G83" s="81"/>
      <c r="H83" s="299"/>
      <c r="I83" s="296"/>
      <c r="J83" s="74"/>
    </row>
    <row r="84" spans="1:11" hidden="1">
      <c r="A84" s="73">
        <v>81</v>
      </c>
      <c r="B84" s="310"/>
      <c r="C84" s="300" t="s">
        <v>186</v>
      </c>
      <c r="D84" s="301"/>
      <c r="E84" s="302"/>
      <c r="F84" s="72" t="s">
        <v>134</v>
      </c>
      <c r="G84" s="81">
        <f>SUM(G54,G57,G60,G63,G66,G69,G75,G78,G72,G81)</f>
        <v>0</v>
      </c>
      <c r="H84" s="297">
        <f>SUM(H54:H81)</f>
        <v>0</v>
      </c>
      <c r="I84" s="294">
        <f>H84/H272</f>
        <v>0</v>
      </c>
      <c r="J84" s="74"/>
    </row>
    <row r="85" spans="1:11" hidden="1">
      <c r="A85" s="73">
        <v>82</v>
      </c>
      <c r="B85" s="310"/>
      <c r="C85" s="303"/>
      <c r="D85" s="304"/>
      <c r="E85" s="305"/>
      <c r="F85" s="72" t="s">
        <v>149</v>
      </c>
      <c r="G85" s="81">
        <f>SUM(G55,G58,G61,G64,G67,G70,G76,G79,G73,G82)</f>
        <v>0</v>
      </c>
      <c r="H85" s="298"/>
      <c r="I85" s="295"/>
      <c r="J85" s="74"/>
    </row>
    <row r="86" spans="1:11" hidden="1">
      <c r="A86" s="73">
        <v>83</v>
      </c>
      <c r="B86" s="310"/>
      <c r="C86" s="306"/>
      <c r="D86" s="307"/>
      <c r="E86" s="308"/>
      <c r="F86" s="72" t="s">
        <v>135</v>
      </c>
      <c r="G86" s="81">
        <f>SUM(G56,G59,G62,G65,G68,G71,G77,G80,G74,G83)</f>
        <v>0</v>
      </c>
      <c r="H86" s="299"/>
      <c r="I86" s="296"/>
      <c r="J86" s="74"/>
    </row>
    <row r="87" spans="1:11" ht="18.75" hidden="1" customHeight="1">
      <c r="A87" s="73">
        <v>84</v>
      </c>
      <c r="B87" s="310"/>
      <c r="C87" s="309" t="s">
        <v>187</v>
      </c>
      <c r="D87" s="293" t="s">
        <v>100</v>
      </c>
      <c r="E87" s="72"/>
      <c r="F87" s="72" t="s">
        <v>134</v>
      </c>
      <c r="G87" s="81"/>
      <c r="H87" s="297">
        <f t="shared" ref="H87" si="15">SUM(G87:G89)</f>
        <v>0</v>
      </c>
      <c r="I87" s="294">
        <f>H87/H272</f>
        <v>0</v>
      </c>
      <c r="J87" s="74"/>
    </row>
    <row r="88" spans="1:11" hidden="1">
      <c r="A88" s="73">
        <v>85</v>
      </c>
      <c r="B88" s="310"/>
      <c r="C88" s="310"/>
      <c r="D88" s="283"/>
      <c r="E88" s="75" t="s">
        <v>188</v>
      </c>
      <c r="F88" s="72" t="s">
        <v>165</v>
      </c>
      <c r="G88" s="81"/>
      <c r="H88" s="298"/>
      <c r="I88" s="295"/>
      <c r="J88" s="74"/>
    </row>
    <row r="89" spans="1:11" hidden="1">
      <c r="A89" s="73">
        <v>86</v>
      </c>
      <c r="B89" s="310"/>
      <c r="C89" s="311"/>
      <c r="D89" s="284"/>
      <c r="E89" s="75" t="s">
        <v>189</v>
      </c>
      <c r="F89" s="72" t="s">
        <v>135</v>
      </c>
      <c r="G89" s="81"/>
      <c r="H89" s="299"/>
      <c r="I89" s="296"/>
      <c r="J89" s="74"/>
    </row>
    <row r="90" spans="1:11" ht="18.75" hidden="1" customHeight="1">
      <c r="A90" s="73">
        <v>87</v>
      </c>
      <c r="B90" s="310"/>
      <c r="C90" s="309" t="s">
        <v>190</v>
      </c>
      <c r="D90" s="293" t="s">
        <v>191</v>
      </c>
      <c r="E90" s="94"/>
      <c r="F90" s="72" t="s">
        <v>134</v>
      </c>
      <c r="G90" s="81"/>
      <c r="H90" s="297">
        <f t="shared" ref="H90" si="16">SUM(G90:G92)</f>
        <v>0</v>
      </c>
      <c r="I90" s="294">
        <f>H90/H272</f>
        <v>0</v>
      </c>
      <c r="J90" s="74"/>
    </row>
    <row r="91" spans="1:11" hidden="1">
      <c r="A91" s="73">
        <v>88</v>
      </c>
      <c r="B91" s="310"/>
      <c r="C91" s="310"/>
      <c r="D91" s="283"/>
      <c r="E91" s="94"/>
      <c r="F91" s="72" t="s">
        <v>165</v>
      </c>
      <c r="G91" s="81"/>
      <c r="H91" s="298"/>
      <c r="I91" s="295"/>
      <c r="J91" s="74"/>
    </row>
    <row r="92" spans="1:11" hidden="1">
      <c r="A92" s="73">
        <v>89</v>
      </c>
      <c r="B92" s="311"/>
      <c r="C92" s="311"/>
      <c r="D92" s="284"/>
      <c r="E92" s="94" t="s">
        <v>192</v>
      </c>
      <c r="F92" s="72" t="s">
        <v>135</v>
      </c>
      <c r="G92" s="81"/>
      <c r="H92" s="299"/>
      <c r="I92" s="296"/>
      <c r="J92" s="74"/>
    </row>
    <row r="93" spans="1:11" hidden="1">
      <c r="A93" s="73">
        <v>90</v>
      </c>
      <c r="B93" s="300" t="s">
        <v>193</v>
      </c>
      <c r="C93" s="301"/>
      <c r="D93" s="301"/>
      <c r="E93" s="302"/>
      <c r="F93" s="72" t="s">
        <v>134</v>
      </c>
      <c r="G93" s="81">
        <f>G84+G87+G90</f>
        <v>0</v>
      </c>
      <c r="H93" s="297">
        <f>H87+H84+H90</f>
        <v>0</v>
      </c>
      <c r="I93" s="294">
        <f>H93/H272</f>
        <v>0</v>
      </c>
      <c r="J93" s="74"/>
    </row>
    <row r="94" spans="1:11" hidden="1">
      <c r="A94" s="73">
        <v>91</v>
      </c>
      <c r="B94" s="303"/>
      <c r="C94" s="304"/>
      <c r="D94" s="304"/>
      <c r="E94" s="305"/>
      <c r="F94" s="72" t="s">
        <v>149</v>
      </c>
      <c r="G94" s="81">
        <f t="shared" ref="G94:G95" si="17">G85+G88+G91</f>
        <v>0</v>
      </c>
      <c r="H94" s="298"/>
      <c r="I94" s="295"/>
      <c r="J94" s="74"/>
    </row>
    <row r="95" spans="1:11" hidden="1">
      <c r="A95" s="73">
        <v>92</v>
      </c>
      <c r="B95" s="306"/>
      <c r="C95" s="307"/>
      <c r="D95" s="307"/>
      <c r="E95" s="308"/>
      <c r="F95" s="72" t="s">
        <v>135</v>
      </c>
      <c r="G95" s="81">
        <f t="shared" si="17"/>
        <v>0</v>
      </c>
      <c r="H95" s="299"/>
      <c r="I95" s="296"/>
      <c r="J95" s="74"/>
    </row>
    <row r="96" spans="1:11" ht="16.5">
      <c r="A96" s="73">
        <v>93</v>
      </c>
      <c r="B96" s="315" t="s">
        <v>194</v>
      </c>
      <c r="C96" s="318" t="s">
        <v>195</v>
      </c>
      <c r="D96" s="314" t="s">
        <v>196</v>
      </c>
      <c r="E96" s="72" t="s">
        <v>175</v>
      </c>
      <c r="F96" s="72" t="s">
        <v>134</v>
      </c>
      <c r="G96" s="125">
        <v>43482.880796010002</v>
      </c>
      <c r="H96" s="292">
        <f>SUM(G96:G98)</f>
        <v>47859.272949288301</v>
      </c>
      <c r="I96" s="288">
        <f>H96/H272</f>
        <v>0.5891666220398134</v>
      </c>
      <c r="J96" s="74"/>
      <c r="K96" s="59"/>
    </row>
    <row r="97" spans="1:12" ht="16.5">
      <c r="A97" s="73">
        <v>94</v>
      </c>
      <c r="B97" s="315"/>
      <c r="C97" s="310"/>
      <c r="D97" s="314"/>
      <c r="E97" s="72"/>
      <c r="F97" s="72" t="s">
        <v>165</v>
      </c>
      <c r="G97" s="125"/>
      <c r="H97" s="286"/>
      <c r="I97" s="289"/>
      <c r="J97" s="74"/>
      <c r="K97" s="59"/>
    </row>
    <row r="98" spans="1:12" ht="16.5">
      <c r="A98" s="73">
        <v>95</v>
      </c>
      <c r="B98" s="315"/>
      <c r="C98" s="310"/>
      <c r="D98" s="314"/>
      <c r="E98" s="72" t="s">
        <v>197</v>
      </c>
      <c r="F98" s="72" t="s">
        <v>135</v>
      </c>
      <c r="G98" s="125">
        <v>4376.3921532783006</v>
      </c>
      <c r="H98" s="287"/>
      <c r="I98" s="290"/>
      <c r="J98" s="74"/>
      <c r="K98" s="59">
        <f>H96</f>
        <v>47859.272949288301</v>
      </c>
    </row>
    <row r="99" spans="1:12" ht="16.5">
      <c r="A99" s="73">
        <v>96</v>
      </c>
      <c r="B99" s="315"/>
      <c r="C99" s="310"/>
      <c r="D99" s="314" t="s">
        <v>198</v>
      </c>
      <c r="E99" s="72"/>
      <c r="F99" s="72" t="s">
        <v>134</v>
      </c>
      <c r="G99" s="125"/>
      <c r="H99" s="292">
        <f t="shared" ref="H99" si="18">SUM(G99:G101)</f>
        <v>3537.8840769054</v>
      </c>
      <c r="I99" s="288">
        <f>H99/H272</f>
        <v>4.3552755449658254E-2</v>
      </c>
      <c r="J99" s="74"/>
      <c r="K99" s="59"/>
    </row>
    <row r="100" spans="1:12" ht="16.5">
      <c r="A100" s="73">
        <v>97</v>
      </c>
      <c r="B100" s="315"/>
      <c r="C100" s="310"/>
      <c r="D100" s="314"/>
      <c r="E100" s="72" t="s">
        <v>199</v>
      </c>
      <c r="F100" s="72" t="s">
        <v>165</v>
      </c>
      <c r="G100" s="125">
        <v>2985.3250004172</v>
      </c>
      <c r="H100" s="286"/>
      <c r="I100" s="289"/>
      <c r="J100" s="74"/>
      <c r="K100" s="59"/>
      <c r="L100" s="59"/>
    </row>
    <row r="101" spans="1:12" ht="16.5">
      <c r="A101" s="73">
        <v>98</v>
      </c>
      <c r="B101" s="315"/>
      <c r="C101" s="310"/>
      <c r="D101" s="314"/>
      <c r="E101" s="72" t="s">
        <v>302</v>
      </c>
      <c r="F101" s="72" t="s">
        <v>135</v>
      </c>
      <c r="G101" s="125">
        <v>552.55907648819993</v>
      </c>
      <c r="H101" s="287"/>
      <c r="I101" s="290"/>
      <c r="J101" s="74"/>
      <c r="K101" s="59"/>
      <c r="L101" s="59"/>
    </row>
    <row r="102" spans="1:12" ht="16.5">
      <c r="A102" s="73">
        <v>99</v>
      </c>
      <c r="B102" s="315"/>
      <c r="C102" s="310"/>
      <c r="D102" s="314" t="s">
        <v>200</v>
      </c>
      <c r="E102" s="72"/>
      <c r="F102" s="72" t="s">
        <v>134</v>
      </c>
      <c r="G102" s="125"/>
      <c r="H102" s="292">
        <f t="shared" ref="H102" si="19">SUM(G102:G104)</f>
        <v>2318.1716044131003</v>
      </c>
      <c r="I102" s="288">
        <f>H102/H272</f>
        <v>2.8537611403496907E-2</v>
      </c>
      <c r="J102" s="74"/>
      <c r="K102" s="59"/>
      <c r="L102" s="59"/>
    </row>
    <row r="103" spans="1:12" ht="16.5">
      <c r="A103" s="73">
        <v>100</v>
      </c>
      <c r="B103" s="315"/>
      <c r="C103" s="310"/>
      <c r="D103" s="314"/>
      <c r="E103" s="72"/>
      <c r="F103" s="72" t="s">
        <v>165</v>
      </c>
      <c r="G103" s="125"/>
      <c r="H103" s="286"/>
      <c r="I103" s="289"/>
      <c r="J103" s="74"/>
      <c r="K103" s="59"/>
    </row>
    <row r="104" spans="1:12" ht="16.5">
      <c r="A104" s="73">
        <v>101</v>
      </c>
      <c r="B104" s="315"/>
      <c r="C104" s="310"/>
      <c r="D104" s="314"/>
      <c r="E104" s="72" t="s">
        <v>9</v>
      </c>
      <c r="F104" s="72" t="s">
        <v>135</v>
      </c>
      <c r="G104" s="147">
        <v>2318.1716044131003</v>
      </c>
      <c r="H104" s="287"/>
      <c r="I104" s="290"/>
      <c r="J104" s="74"/>
      <c r="K104" s="59"/>
    </row>
    <row r="105" spans="1:12" ht="16.5">
      <c r="A105" s="73">
        <v>102</v>
      </c>
      <c r="B105" s="315"/>
      <c r="C105" s="310"/>
      <c r="D105" s="314" t="s">
        <v>201</v>
      </c>
      <c r="E105" s="72"/>
      <c r="F105" s="72" t="s">
        <v>134</v>
      </c>
      <c r="G105" s="125"/>
      <c r="H105" s="292">
        <f t="shared" ref="H105" si="20">SUM(G105:G107)</f>
        <v>6021.5088720000003</v>
      </c>
      <c r="I105" s="288">
        <f>H105/H272</f>
        <v>7.4127161218226642E-2</v>
      </c>
      <c r="J105" s="74"/>
      <c r="K105" s="59"/>
    </row>
    <row r="106" spans="1:12" ht="16.5">
      <c r="A106" s="73">
        <v>103</v>
      </c>
      <c r="B106" s="315"/>
      <c r="C106" s="310"/>
      <c r="D106" s="314"/>
      <c r="E106" s="72"/>
      <c r="F106" s="72" t="s">
        <v>165</v>
      </c>
      <c r="G106" s="125"/>
      <c r="H106" s="286"/>
      <c r="I106" s="289"/>
      <c r="J106" s="74"/>
      <c r="K106" s="59"/>
    </row>
    <row r="107" spans="1:12" ht="16.5">
      <c r="A107" s="73">
        <v>104</v>
      </c>
      <c r="B107" s="315"/>
      <c r="C107" s="310"/>
      <c r="D107" s="314"/>
      <c r="E107" s="72" t="s">
        <v>16</v>
      </c>
      <c r="F107" s="72" t="s">
        <v>135</v>
      </c>
      <c r="G107" s="125">
        <v>6021.5088720000003</v>
      </c>
      <c r="H107" s="287"/>
      <c r="I107" s="290"/>
      <c r="J107" s="74"/>
      <c r="K107" s="59"/>
    </row>
    <row r="108" spans="1:12" ht="16.5">
      <c r="A108" s="73">
        <v>105</v>
      </c>
      <c r="B108" s="315"/>
      <c r="C108" s="310"/>
      <c r="D108" s="314" t="s">
        <v>18</v>
      </c>
      <c r="E108" s="72"/>
      <c r="F108" s="72" t="s">
        <v>134</v>
      </c>
      <c r="G108" s="125"/>
      <c r="H108" s="292">
        <f t="shared" ref="H108" si="21">SUM(G108:G110)</f>
        <v>946.93997788889999</v>
      </c>
      <c r="I108" s="288">
        <f>H108/H272</f>
        <v>1.1657206507052782E-2</v>
      </c>
      <c r="J108" s="74"/>
      <c r="K108" s="59"/>
    </row>
    <row r="109" spans="1:12" ht="16.5">
      <c r="A109" s="73">
        <v>106</v>
      </c>
      <c r="B109" s="315"/>
      <c r="C109" s="310"/>
      <c r="D109" s="314"/>
      <c r="E109" s="72" t="s">
        <v>339</v>
      </c>
      <c r="F109" s="72" t="s">
        <v>165</v>
      </c>
      <c r="G109" s="125"/>
      <c r="H109" s="286"/>
      <c r="I109" s="289"/>
      <c r="J109" s="74"/>
      <c r="K109" s="59"/>
    </row>
    <row r="110" spans="1:12" ht="16.5">
      <c r="A110" s="73">
        <v>107</v>
      </c>
      <c r="B110" s="315"/>
      <c r="C110" s="310"/>
      <c r="D110" s="314"/>
      <c r="E110" s="72" t="s">
        <v>14</v>
      </c>
      <c r="F110" s="72" t="s">
        <v>135</v>
      </c>
      <c r="G110" s="125">
        <v>946.93997788889999</v>
      </c>
      <c r="H110" s="287"/>
      <c r="I110" s="290"/>
      <c r="J110" s="74"/>
      <c r="K110" s="59"/>
    </row>
    <row r="111" spans="1:12" ht="15.75" customHeight="1">
      <c r="A111" s="73">
        <v>108</v>
      </c>
      <c r="B111" s="315"/>
      <c r="C111" s="310"/>
      <c r="D111" s="314" t="s">
        <v>10</v>
      </c>
      <c r="E111" s="72"/>
      <c r="F111" s="72" t="s">
        <v>134</v>
      </c>
      <c r="G111" s="125"/>
      <c r="H111" s="292">
        <f t="shared" ref="H111" si="22">SUM(G111:G113)</f>
        <v>831.2662276392</v>
      </c>
      <c r="I111" s="288">
        <f>H111/H272</f>
        <v>1.0233216786910027E-2</v>
      </c>
      <c r="J111" s="74"/>
      <c r="K111" s="59"/>
    </row>
    <row r="112" spans="1:12" ht="16.5">
      <c r="A112" s="73">
        <v>109</v>
      </c>
      <c r="B112" s="315"/>
      <c r="C112" s="310"/>
      <c r="D112" s="314"/>
      <c r="E112" s="72"/>
      <c r="F112" s="72" t="s">
        <v>165</v>
      </c>
      <c r="G112" s="125"/>
      <c r="H112" s="286"/>
      <c r="I112" s="289"/>
      <c r="J112" s="74"/>
      <c r="K112" s="59"/>
    </row>
    <row r="113" spans="1:11" ht="16.5">
      <c r="A113" s="73">
        <v>110</v>
      </c>
      <c r="B113" s="315"/>
      <c r="C113" s="310"/>
      <c r="D113" s="314"/>
      <c r="E113" s="72" t="s">
        <v>9</v>
      </c>
      <c r="F113" s="72" t="s">
        <v>135</v>
      </c>
      <c r="G113" s="125">
        <v>831.2662276392</v>
      </c>
      <c r="H113" s="287"/>
      <c r="I113" s="290"/>
      <c r="J113" s="74"/>
      <c r="K113" s="59"/>
    </row>
    <row r="114" spans="1:11" ht="16.5">
      <c r="A114" s="73">
        <v>111</v>
      </c>
      <c r="B114" s="315"/>
      <c r="C114" s="310"/>
      <c r="D114" s="314" t="s">
        <v>202</v>
      </c>
      <c r="E114" s="72"/>
      <c r="F114" s="72" t="s">
        <v>134</v>
      </c>
      <c r="G114" s="125"/>
      <c r="H114" s="292">
        <f t="shared" ref="H114" si="23">SUM(G114:G116)</f>
        <v>1422.7282696404</v>
      </c>
      <c r="I114" s="288">
        <f>H114/H272</f>
        <v>1.751434898713914E-2</v>
      </c>
      <c r="J114" s="74"/>
      <c r="K114" s="59"/>
    </row>
    <row r="115" spans="1:11" ht="16.5">
      <c r="A115" s="73">
        <v>112</v>
      </c>
      <c r="B115" s="315"/>
      <c r="C115" s="310"/>
      <c r="D115" s="314"/>
      <c r="E115" s="72"/>
      <c r="F115" s="72" t="s">
        <v>165</v>
      </c>
      <c r="G115" s="125"/>
      <c r="H115" s="286"/>
      <c r="I115" s="289"/>
      <c r="J115" s="74"/>
      <c r="K115" s="59"/>
    </row>
    <row r="116" spans="1:11" ht="16.5">
      <c r="A116" s="73">
        <v>113</v>
      </c>
      <c r="B116" s="315"/>
      <c r="C116" s="310"/>
      <c r="D116" s="314"/>
      <c r="E116" s="72" t="s">
        <v>203</v>
      </c>
      <c r="F116" s="72" t="s">
        <v>135</v>
      </c>
      <c r="G116" s="125">
        <v>1422.7282696404</v>
      </c>
      <c r="H116" s="287"/>
      <c r="I116" s="290"/>
      <c r="J116" s="74"/>
      <c r="K116" s="59"/>
    </row>
    <row r="117" spans="1:11" ht="16.5">
      <c r="A117" s="73">
        <v>114</v>
      </c>
      <c r="B117" s="315"/>
      <c r="C117" s="310"/>
      <c r="D117" s="314" t="s">
        <v>204</v>
      </c>
      <c r="E117" s="72"/>
      <c r="F117" s="72" t="s">
        <v>134</v>
      </c>
      <c r="G117" s="125"/>
      <c r="H117" s="292">
        <f t="shared" ref="H117" si="24">SUM(G117:G119)</f>
        <v>0</v>
      </c>
      <c r="I117" s="288">
        <f>H117/H272</f>
        <v>0</v>
      </c>
      <c r="J117" s="74"/>
      <c r="K117" s="59"/>
    </row>
    <row r="118" spans="1:11" ht="16.5">
      <c r="A118" s="73">
        <v>115</v>
      </c>
      <c r="B118" s="315"/>
      <c r="C118" s="310"/>
      <c r="D118" s="314"/>
      <c r="E118" s="72"/>
      <c r="F118" s="72" t="s">
        <v>165</v>
      </c>
      <c r="G118" s="125"/>
      <c r="H118" s="286"/>
      <c r="I118" s="289"/>
      <c r="J118" s="74"/>
      <c r="K118" s="59"/>
    </row>
    <row r="119" spans="1:11" ht="16.5">
      <c r="A119" s="73">
        <v>116</v>
      </c>
      <c r="B119" s="315"/>
      <c r="C119" s="310"/>
      <c r="D119" s="314"/>
      <c r="E119" s="72" t="s">
        <v>9</v>
      </c>
      <c r="F119" s="72" t="s">
        <v>135</v>
      </c>
      <c r="G119" s="125"/>
      <c r="H119" s="287"/>
      <c r="I119" s="290"/>
      <c r="J119" s="74"/>
      <c r="K119" s="59"/>
    </row>
    <row r="120" spans="1:11" ht="16.5">
      <c r="A120" s="73">
        <v>117</v>
      </c>
      <c r="B120" s="315"/>
      <c r="C120" s="310"/>
      <c r="D120" s="314" t="s">
        <v>354</v>
      </c>
      <c r="E120" s="72"/>
      <c r="F120" s="72" t="s">
        <v>134</v>
      </c>
      <c r="G120" s="125"/>
      <c r="H120" s="292">
        <f t="shared" ref="H120" si="25">SUM(G120:G122)</f>
        <v>97.860660161399991</v>
      </c>
      <c r="I120" s="288">
        <f>H120/H272</f>
        <v>1.2047035198167497E-3</v>
      </c>
      <c r="J120" s="74"/>
      <c r="K120" s="59"/>
    </row>
    <row r="121" spans="1:11" ht="16.5">
      <c r="A121" s="73">
        <v>118</v>
      </c>
      <c r="B121" s="315"/>
      <c r="C121" s="310"/>
      <c r="D121" s="314"/>
      <c r="E121" s="72"/>
      <c r="F121" s="72" t="s">
        <v>165</v>
      </c>
      <c r="G121" s="125"/>
      <c r="H121" s="286"/>
      <c r="I121" s="289"/>
      <c r="J121" s="74"/>
      <c r="K121" s="59"/>
    </row>
    <row r="122" spans="1:11" ht="16.5">
      <c r="A122" s="73">
        <v>119</v>
      </c>
      <c r="B122" s="315"/>
      <c r="C122" s="310"/>
      <c r="D122" s="314"/>
      <c r="E122" s="72" t="s">
        <v>197</v>
      </c>
      <c r="F122" s="72" t="s">
        <v>135</v>
      </c>
      <c r="G122" s="147">
        <v>97.860660161399991</v>
      </c>
      <c r="H122" s="287"/>
      <c r="I122" s="290"/>
      <c r="J122" s="74"/>
      <c r="K122" s="59"/>
    </row>
    <row r="123" spans="1:11" ht="16.5">
      <c r="A123" s="73">
        <v>120</v>
      </c>
      <c r="B123" s="315"/>
      <c r="C123" s="310"/>
      <c r="D123" s="314" t="s">
        <v>17</v>
      </c>
      <c r="E123" s="72"/>
      <c r="F123" s="72" t="s">
        <v>134</v>
      </c>
      <c r="G123" s="125"/>
      <c r="H123" s="292">
        <f t="shared" ref="H123" si="26">SUM(G123:G125)</f>
        <v>0</v>
      </c>
      <c r="I123" s="288">
        <f>H123/H272</f>
        <v>0</v>
      </c>
      <c r="J123" s="74"/>
      <c r="K123" s="59"/>
    </row>
    <row r="124" spans="1:11" ht="16.5">
      <c r="A124" s="73">
        <v>121</v>
      </c>
      <c r="B124" s="315"/>
      <c r="C124" s="310"/>
      <c r="D124" s="314"/>
      <c r="E124" s="72"/>
      <c r="F124" s="72" t="s">
        <v>165</v>
      </c>
      <c r="G124" s="125"/>
      <c r="H124" s="286"/>
      <c r="I124" s="289"/>
      <c r="J124" s="74"/>
      <c r="K124" s="59"/>
    </row>
    <row r="125" spans="1:11" ht="16.5">
      <c r="A125" s="73">
        <v>122</v>
      </c>
      <c r="B125" s="315"/>
      <c r="C125" s="310"/>
      <c r="D125" s="314"/>
      <c r="E125" s="72" t="s">
        <v>16</v>
      </c>
      <c r="F125" s="72" t="s">
        <v>135</v>
      </c>
      <c r="G125" s="125"/>
      <c r="H125" s="287"/>
      <c r="I125" s="290"/>
      <c r="J125" s="74"/>
      <c r="K125" s="59"/>
    </row>
    <row r="126" spans="1:11" ht="16.5">
      <c r="A126" s="73">
        <v>123</v>
      </c>
      <c r="B126" s="315"/>
      <c r="C126" s="310"/>
      <c r="D126" s="314" t="s">
        <v>205</v>
      </c>
      <c r="E126" s="72"/>
      <c r="F126" s="72" t="s">
        <v>134</v>
      </c>
      <c r="G126" s="125"/>
      <c r="H126" s="292">
        <f t="shared" ref="H126" si="27">SUM(G126:G128)</f>
        <v>0</v>
      </c>
      <c r="I126" s="288">
        <f>H126/H272</f>
        <v>0</v>
      </c>
      <c r="J126" s="74"/>
      <c r="K126" s="59"/>
    </row>
    <row r="127" spans="1:11" ht="16.5">
      <c r="A127" s="73">
        <v>124</v>
      </c>
      <c r="B127" s="315"/>
      <c r="C127" s="310"/>
      <c r="D127" s="314"/>
      <c r="E127" s="72"/>
      <c r="F127" s="72" t="s">
        <v>165</v>
      </c>
      <c r="G127" s="125"/>
      <c r="H127" s="286"/>
      <c r="I127" s="289"/>
      <c r="J127" s="74"/>
      <c r="K127" s="59"/>
    </row>
    <row r="128" spans="1:11" ht="16.5">
      <c r="A128" s="73">
        <v>125</v>
      </c>
      <c r="B128" s="315"/>
      <c r="C128" s="310"/>
      <c r="D128" s="314"/>
      <c r="E128" s="72" t="s">
        <v>16</v>
      </c>
      <c r="F128" s="72" t="s">
        <v>135</v>
      </c>
      <c r="G128" s="125"/>
      <c r="H128" s="287"/>
      <c r="I128" s="290"/>
      <c r="J128" s="74"/>
      <c r="K128" s="59"/>
    </row>
    <row r="129" spans="1:19" ht="16.5">
      <c r="A129" s="73">
        <v>126</v>
      </c>
      <c r="B129" s="315"/>
      <c r="C129" s="310"/>
      <c r="D129" s="314" t="s">
        <v>20</v>
      </c>
      <c r="E129" s="72"/>
      <c r="F129" s="72" t="s">
        <v>134</v>
      </c>
      <c r="G129" s="125"/>
      <c r="H129" s="292">
        <f t="shared" ref="H129" si="28">SUM(G129:G131)</f>
        <v>3284.7101504483999</v>
      </c>
      <c r="I129" s="288">
        <f>H129/H272</f>
        <v>4.0436084053557468E-2</v>
      </c>
      <c r="J129" s="74"/>
      <c r="K129" s="59"/>
    </row>
    <row r="130" spans="1:19" ht="16.5">
      <c r="A130" s="73">
        <v>127</v>
      </c>
      <c r="B130" s="315"/>
      <c r="C130" s="310"/>
      <c r="D130" s="314"/>
      <c r="E130" s="72"/>
      <c r="F130" s="72" t="s">
        <v>165</v>
      </c>
      <c r="G130" s="125"/>
      <c r="H130" s="286"/>
      <c r="I130" s="289"/>
      <c r="J130" s="74"/>
      <c r="K130" s="59"/>
    </row>
    <row r="131" spans="1:19" ht="16.5">
      <c r="A131" s="73">
        <v>128</v>
      </c>
      <c r="B131" s="315"/>
      <c r="C131" s="310"/>
      <c r="D131" s="314"/>
      <c r="E131" s="72" t="s">
        <v>21</v>
      </c>
      <c r="F131" s="72" t="s">
        <v>135</v>
      </c>
      <c r="G131" s="125">
        <v>3284.7101504483999</v>
      </c>
      <c r="H131" s="287"/>
      <c r="I131" s="290"/>
      <c r="J131" s="74"/>
      <c r="K131" s="59"/>
    </row>
    <row r="132" spans="1:19" ht="16.5">
      <c r="A132" s="73">
        <v>129</v>
      </c>
      <c r="B132" s="315"/>
      <c r="C132" s="310"/>
      <c r="D132" s="314" t="s">
        <v>15</v>
      </c>
      <c r="E132" s="72"/>
      <c r="F132" s="72" t="s">
        <v>134</v>
      </c>
      <c r="G132" s="125"/>
      <c r="H132" s="292">
        <f t="shared" ref="H132" si="29">SUM(G132:G134)</f>
        <v>14.915909484299997</v>
      </c>
      <c r="I132" s="288">
        <f>H132/H272</f>
        <v>1.8362075861094599E-4</v>
      </c>
      <c r="J132" s="74"/>
      <c r="K132" s="59"/>
      <c r="N132" s="280" t="s">
        <v>272</v>
      </c>
      <c r="O132" s="280"/>
      <c r="P132" s="280"/>
      <c r="Q132" s="280"/>
      <c r="R132" s="280"/>
      <c r="S132" s="280"/>
    </row>
    <row r="133" spans="1:19" ht="16.5">
      <c r="A133" s="73">
        <v>130</v>
      </c>
      <c r="B133" s="315"/>
      <c r="C133" s="310"/>
      <c r="D133" s="314"/>
      <c r="E133" s="72"/>
      <c r="F133" s="72" t="s">
        <v>165</v>
      </c>
      <c r="G133" s="125"/>
      <c r="H133" s="286"/>
      <c r="I133" s="289"/>
      <c r="J133" s="74"/>
      <c r="K133" s="59"/>
      <c r="N133" s="280"/>
      <c r="O133" s="280"/>
      <c r="P133" s="280"/>
      <c r="Q133" s="280"/>
      <c r="R133" s="280"/>
      <c r="S133" s="280"/>
    </row>
    <row r="134" spans="1:19" ht="16.5">
      <c r="A134" s="73">
        <v>131</v>
      </c>
      <c r="B134" s="315"/>
      <c r="C134" s="310"/>
      <c r="D134" s="314"/>
      <c r="E134" s="72" t="s">
        <v>16</v>
      </c>
      <c r="F134" s="72" t="s">
        <v>135</v>
      </c>
      <c r="G134" s="125">
        <v>14.915909484299997</v>
      </c>
      <c r="H134" s="287"/>
      <c r="I134" s="290"/>
      <c r="J134" s="74"/>
      <c r="K134" s="59"/>
      <c r="N134" s="280"/>
      <c r="O134" s="280"/>
      <c r="P134" s="280"/>
      <c r="Q134" s="280"/>
      <c r="R134" s="280"/>
      <c r="S134" s="280"/>
    </row>
    <row r="135" spans="1:19" ht="16.5">
      <c r="A135" s="73">
        <v>132</v>
      </c>
      <c r="B135" s="315"/>
      <c r="C135" s="310"/>
      <c r="D135" s="314" t="s">
        <v>11</v>
      </c>
      <c r="E135" s="72"/>
      <c r="F135" s="72" t="s">
        <v>134</v>
      </c>
      <c r="G135" s="125"/>
      <c r="H135" s="292">
        <f t="shared" ref="H135" si="30">SUM(G135:G137)</f>
        <v>453.86059070250002</v>
      </c>
      <c r="I135" s="288">
        <f>H135/H272</f>
        <v>5.5872037877491964E-3</v>
      </c>
      <c r="J135" s="74"/>
      <c r="K135" s="59"/>
      <c r="N135" s="280"/>
      <c r="O135" s="280"/>
      <c r="P135" s="280"/>
      <c r="Q135" s="280"/>
      <c r="R135" s="280"/>
      <c r="S135" s="280"/>
    </row>
    <row r="136" spans="1:19" ht="16.5">
      <c r="A136" s="73">
        <v>133</v>
      </c>
      <c r="B136" s="315"/>
      <c r="C136" s="310"/>
      <c r="D136" s="314"/>
      <c r="E136" s="72"/>
      <c r="F136" s="72" t="s">
        <v>165</v>
      </c>
      <c r="G136" s="125"/>
      <c r="H136" s="286"/>
      <c r="I136" s="289"/>
      <c r="J136" s="74"/>
      <c r="K136" s="59"/>
      <c r="N136" s="280"/>
      <c r="O136" s="280"/>
      <c r="P136" s="280"/>
      <c r="Q136" s="280"/>
      <c r="R136" s="280"/>
      <c r="S136" s="280"/>
    </row>
    <row r="137" spans="1:19" ht="16.5">
      <c r="A137" s="73">
        <v>134</v>
      </c>
      <c r="B137" s="315"/>
      <c r="C137" s="310"/>
      <c r="D137" s="314"/>
      <c r="E137" s="72" t="s">
        <v>9</v>
      </c>
      <c r="F137" s="72" t="s">
        <v>135</v>
      </c>
      <c r="G137" s="125">
        <v>453.86059070250002</v>
      </c>
      <c r="H137" s="287"/>
      <c r="I137" s="290"/>
      <c r="J137" s="74"/>
      <c r="K137" s="59"/>
      <c r="N137" s="280"/>
      <c r="O137" s="280"/>
      <c r="P137" s="280"/>
      <c r="Q137" s="280"/>
      <c r="R137" s="280"/>
      <c r="S137" s="280"/>
    </row>
    <row r="138" spans="1:19" ht="16.5">
      <c r="A138" s="73">
        <v>135</v>
      </c>
      <c r="B138" s="315"/>
      <c r="C138" s="310"/>
      <c r="D138" s="319" t="s">
        <v>206</v>
      </c>
      <c r="E138" s="72"/>
      <c r="F138" s="72" t="s">
        <v>134</v>
      </c>
      <c r="G138" s="125"/>
      <c r="H138" s="292">
        <f>SUM(G138:G140)</f>
        <v>42.695406273000003</v>
      </c>
      <c r="I138" s="288">
        <f>H138/H272</f>
        <v>5.2559737623124379E-4</v>
      </c>
      <c r="J138" s="74"/>
      <c r="K138" s="59"/>
      <c r="N138" s="280"/>
      <c r="O138" s="280"/>
      <c r="P138" s="280"/>
      <c r="Q138" s="280"/>
      <c r="R138" s="280"/>
      <c r="S138" s="280"/>
    </row>
    <row r="139" spans="1:19" ht="16.5">
      <c r="A139" s="73">
        <v>136</v>
      </c>
      <c r="B139" s="315"/>
      <c r="C139" s="310"/>
      <c r="D139" s="320"/>
      <c r="E139" s="72"/>
      <c r="F139" s="72" t="s">
        <v>165</v>
      </c>
      <c r="G139" s="125"/>
      <c r="H139" s="286"/>
      <c r="I139" s="289"/>
      <c r="J139" s="74"/>
      <c r="K139" s="59"/>
      <c r="N139" s="280"/>
      <c r="O139" s="280"/>
      <c r="P139" s="280"/>
      <c r="Q139" s="280"/>
      <c r="R139" s="280"/>
      <c r="S139" s="280"/>
    </row>
    <row r="140" spans="1:19" ht="16.5">
      <c r="A140" s="73">
        <v>137</v>
      </c>
      <c r="B140" s="315"/>
      <c r="C140" s="310"/>
      <c r="D140" s="321"/>
      <c r="E140" s="72" t="s">
        <v>9</v>
      </c>
      <c r="F140" s="72" t="s">
        <v>135</v>
      </c>
      <c r="G140" s="125">
        <v>42.695406273000003</v>
      </c>
      <c r="H140" s="287"/>
      <c r="I140" s="290"/>
      <c r="J140" s="74"/>
      <c r="K140" s="59"/>
      <c r="N140" s="280"/>
      <c r="O140" s="280"/>
      <c r="P140" s="280"/>
      <c r="Q140" s="280"/>
      <c r="R140" s="280"/>
      <c r="S140" s="280"/>
    </row>
    <row r="141" spans="1:19" ht="16.5">
      <c r="A141" s="73">
        <v>138</v>
      </c>
      <c r="B141" s="315"/>
      <c r="C141" s="310"/>
      <c r="D141" s="291" t="s">
        <v>8</v>
      </c>
      <c r="E141" s="72"/>
      <c r="F141" s="72" t="s">
        <v>134</v>
      </c>
      <c r="G141" s="125"/>
      <c r="H141" s="292">
        <f>SUM(G141:G143)</f>
        <v>0</v>
      </c>
      <c r="I141" s="288">
        <f>H141/H272</f>
        <v>0</v>
      </c>
      <c r="J141" s="74"/>
      <c r="K141" s="59"/>
      <c r="N141" s="280"/>
      <c r="O141" s="280"/>
      <c r="P141" s="280"/>
      <c r="Q141" s="280"/>
      <c r="R141" s="280"/>
      <c r="S141" s="280"/>
    </row>
    <row r="142" spans="1:19" ht="16.5">
      <c r="A142" s="73">
        <v>139</v>
      </c>
      <c r="B142" s="315"/>
      <c r="C142" s="310"/>
      <c r="D142" s="322"/>
      <c r="E142" s="72"/>
      <c r="F142" s="72" t="s">
        <v>165</v>
      </c>
      <c r="G142" s="125"/>
      <c r="H142" s="286"/>
      <c r="I142" s="289"/>
      <c r="J142" s="74"/>
      <c r="K142" s="59"/>
      <c r="N142" s="280"/>
      <c r="O142" s="280"/>
      <c r="P142" s="280"/>
      <c r="Q142" s="280"/>
      <c r="R142" s="280"/>
      <c r="S142" s="280"/>
    </row>
    <row r="143" spans="1:19" ht="16.5">
      <c r="A143" s="73">
        <v>140</v>
      </c>
      <c r="B143" s="315"/>
      <c r="C143" s="310"/>
      <c r="D143" s="323"/>
      <c r="E143" s="72" t="s">
        <v>9</v>
      </c>
      <c r="F143" s="72" t="s">
        <v>135</v>
      </c>
      <c r="G143" s="125"/>
      <c r="H143" s="287"/>
      <c r="I143" s="290"/>
      <c r="J143" s="74"/>
      <c r="K143" s="59"/>
      <c r="N143" s="280"/>
      <c r="O143" s="280"/>
      <c r="P143" s="280"/>
      <c r="Q143" s="280"/>
      <c r="R143" s="280"/>
      <c r="S143" s="280"/>
    </row>
    <row r="144" spans="1:19" ht="16.5">
      <c r="A144" s="73">
        <v>141</v>
      </c>
      <c r="B144" s="315"/>
      <c r="C144" s="310"/>
      <c r="D144" s="291" t="s">
        <v>12</v>
      </c>
      <c r="E144" s="72"/>
      <c r="F144" s="72" t="s">
        <v>134</v>
      </c>
      <c r="G144" s="125"/>
      <c r="H144" s="292">
        <f>SUM(G144:G146)</f>
        <v>0</v>
      </c>
      <c r="I144" s="288">
        <f>H144/H272</f>
        <v>0</v>
      </c>
      <c r="J144" s="74"/>
      <c r="K144" s="59"/>
      <c r="N144" s="280"/>
      <c r="O144" s="280"/>
      <c r="P144" s="280"/>
      <c r="Q144" s="280"/>
      <c r="R144" s="280"/>
      <c r="S144" s="280"/>
    </row>
    <row r="145" spans="1:19" ht="16.5">
      <c r="A145" s="73">
        <v>142</v>
      </c>
      <c r="B145" s="315"/>
      <c r="C145" s="310"/>
      <c r="D145" s="322"/>
      <c r="E145" s="72"/>
      <c r="F145" s="72" t="s">
        <v>165</v>
      </c>
      <c r="G145" s="125"/>
      <c r="H145" s="286"/>
      <c r="I145" s="289"/>
      <c r="J145" s="74"/>
      <c r="K145" s="59"/>
      <c r="N145" s="280"/>
      <c r="O145" s="280"/>
      <c r="P145" s="280"/>
      <c r="Q145" s="280"/>
      <c r="R145" s="280"/>
      <c r="S145" s="280"/>
    </row>
    <row r="146" spans="1:19" ht="16.5">
      <c r="A146" s="73">
        <v>143</v>
      </c>
      <c r="B146" s="315"/>
      <c r="C146" s="310"/>
      <c r="D146" s="323"/>
      <c r="E146" s="72" t="s">
        <v>9</v>
      </c>
      <c r="F146" s="72" t="s">
        <v>135</v>
      </c>
      <c r="G146" s="125"/>
      <c r="H146" s="287"/>
      <c r="I146" s="290"/>
      <c r="J146" s="74"/>
      <c r="K146" s="59"/>
      <c r="N146" s="280"/>
      <c r="O146" s="280"/>
      <c r="P146" s="280"/>
      <c r="Q146" s="280"/>
      <c r="R146" s="280"/>
      <c r="S146" s="280"/>
    </row>
    <row r="147" spans="1:19" ht="16.5">
      <c r="A147" s="73">
        <v>144</v>
      </c>
      <c r="B147" s="315"/>
      <c r="C147" s="310"/>
      <c r="D147" s="327" t="s">
        <v>207</v>
      </c>
      <c r="E147" s="72"/>
      <c r="F147" s="72" t="s">
        <v>134</v>
      </c>
      <c r="G147" s="125"/>
      <c r="H147" s="292">
        <f>SUM(G147:G149)</f>
        <v>941.70586171979994</v>
      </c>
      <c r="I147" s="288">
        <f>H147/H272</f>
        <v>1.1592772462139894E-2</v>
      </c>
      <c r="J147" s="74"/>
      <c r="K147" s="59"/>
      <c r="N147" s="280"/>
      <c r="O147" s="280"/>
      <c r="P147" s="280"/>
      <c r="Q147" s="280"/>
      <c r="R147" s="280"/>
      <c r="S147" s="280"/>
    </row>
    <row r="148" spans="1:19" ht="16.5">
      <c r="A148" s="73">
        <v>145</v>
      </c>
      <c r="B148" s="315"/>
      <c r="C148" s="310"/>
      <c r="D148" s="328"/>
      <c r="E148" s="72"/>
      <c r="F148" s="72" t="s">
        <v>165</v>
      </c>
      <c r="G148" s="125"/>
      <c r="H148" s="286"/>
      <c r="I148" s="289"/>
      <c r="J148" s="74"/>
      <c r="K148" s="59"/>
      <c r="N148" s="280"/>
      <c r="O148" s="280"/>
      <c r="P148" s="280"/>
      <c r="Q148" s="280"/>
      <c r="R148" s="280"/>
      <c r="S148" s="280"/>
    </row>
    <row r="149" spans="1:19" ht="16.5">
      <c r="A149" s="73">
        <v>146</v>
      </c>
      <c r="B149" s="315"/>
      <c r="C149" s="310"/>
      <c r="D149" s="329"/>
      <c r="E149" s="72" t="s">
        <v>19</v>
      </c>
      <c r="F149" s="72" t="s">
        <v>135</v>
      </c>
      <c r="G149" s="147">
        <v>941.70586171979994</v>
      </c>
      <c r="H149" s="287"/>
      <c r="I149" s="290"/>
      <c r="J149" s="74"/>
      <c r="K149" s="59"/>
    </row>
    <row r="150" spans="1:19" ht="16.5">
      <c r="A150" s="73">
        <v>147</v>
      </c>
      <c r="B150" s="315"/>
      <c r="C150" s="310"/>
      <c r="D150" s="324" t="s">
        <v>208</v>
      </c>
      <c r="E150" s="72"/>
      <c r="F150" s="72" t="s">
        <v>134</v>
      </c>
      <c r="G150" s="125"/>
      <c r="H150" s="292">
        <f>SUM(G150:G152)</f>
        <v>3516.1601536581006</v>
      </c>
      <c r="I150" s="288">
        <f>H150/H272</f>
        <v>4.3285325342840179E-2</v>
      </c>
      <c r="J150" s="74"/>
      <c r="K150" s="59"/>
    </row>
    <row r="151" spans="1:19" ht="16.5">
      <c r="A151" s="73">
        <v>148</v>
      </c>
      <c r="B151" s="315"/>
      <c r="C151" s="310"/>
      <c r="D151" s="325"/>
      <c r="E151" s="72"/>
      <c r="F151" s="72" t="s">
        <v>165</v>
      </c>
      <c r="G151" s="125"/>
      <c r="H151" s="286"/>
      <c r="I151" s="289"/>
      <c r="J151" s="74"/>
      <c r="K151" s="59"/>
    </row>
    <row r="152" spans="1:19" ht="16.5">
      <c r="A152" s="73">
        <v>149</v>
      </c>
      <c r="B152" s="315"/>
      <c r="C152" s="310"/>
      <c r="D152" s="326"/>
      <c r="E152" s="72" t="s">
        <v>9</v>
      </c>
      <c r="F152" s="72" t="s">
        <v>135</v>
      </c>
      <c r="G152" s="125">
        <v>3516.1601536581006</v>
      </c>
      <c r="H152" s="287"/>
      <c r="I152" s="290"/>
      <c r="J152" s="74"/>
      <c r="K152" s="59"/>
    </row>
    <row r="153" spans="1:19" ht="16.5">
      <c r="A153" s="73">
        <v>150</v>
      </c>
      <c r="B153" s="315"/>
      <c r="C153" s="310"/>
      <c r="D153" s="291" t="s">
        <v>209</v>
      </c>
      <c r="E153" s="72"/>
      <c r="F153" s="72" t="s">
        <v>134</v>
      </c>
      <c r="G153" s="125"/>
      <c r="H153" s="292">
        <f>SUM(G153:G155)</f>
        <v>301.69074316799998</v>
      </c>
      <c r="I153" s="288">
        <f>H153/H272</f>
        <v>3.7139326425061092E-3</v>
      </c>
      <c r="J153" s="74"/>
      <c r="K153" s="59"/>
    </row>
    <row r="154" spans="1:19" ht="16.5">
      <c r="A154" s="73">
        <v>151</v>
      </c>
      <c r="B154" s="315"/>
      <c r="C154" s="310"/>
      <c r="D154" s="283"/>
      <c r="E154" s="72"/>
      <c r="F154" s="72" t="s">
        <v>165</v>
      </c>
      <c r="G154" s="125"/>
      <c r="H154" s="286"/>
      <c r="I154" s="289"/>
      <c r="J154" s="74"/>
      <c r="K154" s="59"/>
    </row>
    <row r="155" spans="1:19" ht="16.5">
      <c r="A155" s="73">
        <v>152</v>
      </c>
      <c r="B155" s="315"/>
      <c r="C155" s="310"/>
      <c r="D155" s="284"/>
      <c r="E155" s="72" t="s">
        <v>16</v>
      </c>
      <c r="F155" s="72" t="s">
        <v>135</v>
      </c>
      <c r="G155" s="125">
        <v>301.69074316799998</v>
      </c>
      <c r="H155" s="287"/>
      <c r="I155" s="290"/>
      <c r="J155" s="74"/>
      <c r="K155" s="59"/>
    </row>
    <row r="156" spans="1:19" ht="16.5">
      <c r="A156" s="73">
        <v>153</v>
      </c>
      <c r="B156" s="315"/>
      <c r="C156" s="310"/>
      <c r="D156" s="291" t="s">
        <v>210</v>
      </c>
      <c r="E156" s="72"/>
      <c r="F156" s="72" t="s">
        <v>134</v>
      </c>
      <c r="G156" s="125"/>
      <c r="H156" s="292">
        <f>SUM(G156:G158)</f>
        <v>20.225763497399999</v>
      </c>
      <c r="I156" s="288">
        <f>H156/H272</f>
        <v>2.4898716640693396E-4</v>
      </c>
      <c r="J156" s="74"/>
      <c r="K156" s="59"/>
    </row>
    <row r="157" spans="1:19" ht="16.5">
      <c r="A157" s="73">
        <v>154</v>
      </c>
      <c r="B157" s="315"/>
      <c r="C157" s="310"/>
      <c r="D157" s="283"/>
      <c r="E157" s="72"/>
      <c r="F157" s="72" t="s">
        <v>165</v>
      </c>
      <c r="G157" s="125"/>
      <c r="H157" s="286"/>
      <c r="I157" s="289"/>
      <c r="J157" s="74"/>
      <c r="K157" s="59"/>
    </row>
    <row r="158" spans="1:19" ht="16.5">
      <c r="A158" s="73">
        <v>155</v>
      </c>
      <c r="B158" s="315"/>
      <c r="C158" s="310"/>
      <c r="D158" s="284"/>
      <c r="E158" s="72" t="s">
        <v>16</v>
      </c>
      <c r="F158" s="72" t="s">
        <v>135</v>
      </c>
      <c r="G158" s="125">
        <v>20.225763497399999</v>
      </c>
      <c r="H158" s="287"/>
      <c r="I158" s="290"/>
      <c r="J158" s="74"/>
      <c r="K158" s="59"/>
    </row>
    <row r="159" spans="1:19" ht="16.5">
      <c r="A159" s="73">
        <v>156</v>
      </c>
      <c r="B159" s="315"/>
      <c r="C159" s="310"/>
      <c r="D159" s="291" t="s">
        <v>211</v>
      </c>
      <c r="E159" s="72"/>
      <c r="F159" s="72" t="s">
        <v>134</v>
      </c>
      <c r="G159" s="125"/>
      <c r="H159" s="292">
        <f>SUM(G159:G161)</f>
        <v>0</v>
      </c>
      <c r="I159" s="288">
        <f>H159/H272</f>
        <v>0</v>
      </c>
      <c r="J159" s="74"/>
      <c r="K159" s="59"/>
    </row>
    <row r="160" spans="1:19" ht="16.5">
      <c r="A160" s="73">
        <v>157</v>
      </c>
      <c r="B160" s="315"/>
      <c r="C160" s="310"/>
      <c r="D160" s="283"/>
      <c r="E160" s="72"/>
      <c r="F160" s="72" t="s">
        <v>165</v>
      </c>
      <c r="G160" s="125"/>
      <c r="H160" s="286"/>
      <c r="I160" s="289"/>
      <c r="J160" s="74"/>
      <c r="K160" s="59"/>
    </row>
    <row r="161" spans="1:11" ht="16.5">
      <c r="A161" s="73">
        <v>158</v>
      </c>
      <c r="B161" s="315"/>
      <c r="C161" s="310"/>
      <c r="D161" s="284"/>
      <c r="E161" s="72" t="s">
        <v>16</v>
      </c>
      <c r="F161" s="72" t="s">
        <v>135</v>
      </c>
      <c r="G161" s="125"/>
      <c r="H161" s="287"/>
      <c r="I161" s="290"/>
      <c r="J161" s="74"/>
      <c r="K161" s="59"/>
    </row>
    <row r="162" spans="1:11" ht="18.75">
      <c r="A162" s="100">
        <v>156</v>
      </c>
      <c r="B162" s="316"/>
      <c r="C162" s="310"/>
      <c r="D162" s="291" t="s">
        <v>303</v>
      </c>
      <c r="E162" s="104"/>
      <c r="F162" s="72" t="s">
        <v>134</v>
      </c>
      <c r="G162" s="109"/>
      <c r="H162" s="292">
        <f>SUM(G162:G164)</f>
        <v>642.04896402689997</v>
      </c>
      <c r="I162" s="288">
        <f>H162/H272</f>
        <v>7.9038772636748859E-3</v>
      </c>
      <c r="J162" s="74"/>
      <c r="K162" s="59"/>
    </row>
    <row r="163" spans="1:11" ht="18.75">
      <c r="A163" s="100">
        <v>157</v>
      </c>
      <c r="B163" s="316"/>
      <c r="C163" s="310"/>
      <c r="D163" s="283"/>
      <c r="E163" s="104"/>
      <c r="F163" s="72" t="s">
        <v>165</v>
      </c>
      <c r="G163" s="109"/>
      <c r="H163" s="286"/>
      <c r="I163" s="289"/>
      <c r="J163" s="74"/>
      <c r="K163" s="59"/>
    </row>
    <row r="164" spans="1:11" ht="16.5">
      <c r="A164" s="100">
        <v>158</v>
      </c>
      <c r="B164" s="316"/>
      <c r="C164" s="310"/>
      <c r="D164" s="284"/>
      <c r="E164" s="72" t="s">
        <v>16</v>
      </c>
      <c r="F164" s="72" t="s">
        <v>135</v>
      </c>
      <c r="G164" s="125">
        <v>642.04896402689997</v>
      </c>
      <c r="H164" s="287"/>
      <c r="I164" s="290"/>
      <c r="J164" s="74"/>
      <c r="K164" s="59"/>
    </row>
    <row r="165" spans="1:11" ht="16.5">
      <c r="A165" s="73"/>
      <c r="B165" s="315"/>
      <c r="C165" s="310"/>
      <c r="D165" s="314" t="s">
        <v>212</v>
      </c>
      <c r="E165" s="72"/>
      <c r="F165" s="72" t="s">
        <v>134</v>
      </c>
      <c r="G165" s="125"/>
      <c r="H165" s="292">
        <f>SUM(G165:G167)</f>
        <v>379.83005942159997</v>
      </c>
      <c r="I165" s="288">
        <f>H165/H272</f>
        <v>4.6758586010223428E-3</v>
      </c>
      <c r="J165" s="74"/>
      <c r="K165" s="59"/>
    </row>
    <row r="166" spans="1:11" ht="16.5">
      <c r="A166" s="73"/>
      <c r="B166" s="315"/>
      <c r="C166" s="310"/>
      <c r="D166" s="314"/>
      <c r="E166" s="72"/>
      <c r="F166" s="72" t="s">
        <v>149</v>
      </c>
      <c r="G166" s="125"/>
      <c r="H166" s="286"/>
      <c r="I166" s="289"/>
      <c r="J166" s="74"/>
      <c r="K166" s="59"/>
    </row>
    <row r="167" spans="1:11" ht="16.5">
      <c r="A167" s="73"/>
      <c r="B167" s="315"/>
      <c r="C167" s="310"/>
      <c r="D167" s="314"/>
      <c r="E167" s="72" t="s">
        <v>213</v>
      </c>
      <c r="F167" s="72" t="s">
        <v>398</v>
      </c>
      <c r="G167" s="125">
        <v>379.83005942159997</v>
      </c>
      <c r="H167" s="287"/>
      <c r="I167" s="290"/>
      <c r="J167" s="74"/>
      <c r="K167" s="59"/>
    </row>
    <row r="168" spans="1:11" ht="16.5">
      <c r="A168" s="73">
        <v>156</v>
      </c>
      <c r="B168" s="315"/>
      <c r="C168" s="310"/>
      <c r="D168" s="291" t="s">
        <v>13</v>
      </c>
      <c r="E168" s="72"/>
      <c r="F168" s="72" t="s">
        <v>134</v>
      </c>
      <c r="G168" s="125"/>
      <c r="H168" s="292">
        <f>SUM(G168:G170)</f>
        <v>0</v>
      </c>
      <c r="I168" s="288">
        <f>H168/H272</f>
        <v>0</v>
      </c>
      <c r="J168" s="74"/>
      <c r="K168" s="59"/>
    </row>
    <row r="169" spans="1:11" ht="16.5">
      <c r="A169" s="73">
        <v>157</v>
      </c>
      <c r="B169" s="315"/>
      <c r="C169" s="310"/>
      <c r="D169" s="283"/>
      <c r="E169" s="72"/>
      <c r="F169" s="72" t="s">
        <v>165</v>
      </c>
      <c r="G169" s="125"/>
      <c r="H169" s="286"/>
      <c r="I169" s="289"/>
      <c r="J169" s="74"/>
      <c r="K169" s="59"/>
    </row>
    <row r="170" spans="1:11" ht="16.5">
      <c r="A170" s="73">
        <v>158</v>
      </c>
      <c r="B170" s="315"/>
      <c r="C170" s="310"/>
      <c r="D170" s="284"/>
      <c r="E170" s="72" t="s">
        <v>14</v>
      </c>
      <c r="F170" s="72" t="s">
        <v>135</v>
      </c>
      <c r="G170" s="125"/>
      <c r="H170" s="287"/>
      <c r="I170" s="290"/>
      <c r="J170" s="74"/>
      <c r="K170" s="59"/>
    </row>
    <row r="171" spans="1:11" ht="16.5">
      <c r="A171" s="196"/>
      <c r="B171" s="317"/>
      <c r="C171" s="310"/>
      <c r="D171" s="291" t="s">
        <v>386</v>
      </c>
      <c r="E171" s="72"/>
      <c r="F171" s="72" t="s">
        <v>134</v>
      </c>
      <c r="G171" s="195"/>
      <c r="H171" s="292">
        <f>SUM(G171:G173)</f>
        <v>342.16377083279997</v>
      </c>
      <c r="I171" s="288">
        <f>H171/H272</f>
        <v>4.2121716570908199E-3</v>
      </c>
      <c r="J171" s="74"/>
      <c r="K171" s="59"/>
    </row>
    <row r="172" spans="1:11" ht="16.5">
      <c r="A172" s="196"/>
      <c r="B172" s="317"/>
      <c r="C172" s="310"/>
      <c r="D172" s="283"/>
      <c r="E172" s="72"/>
      <c r="F172" s="72" t="s">
        <v>165</v>
      </c>
      <c r="G172" s="195"/>
      <c r="H172" s="286"/>
      <c r="I172" s="289"/>
      <c r="J172" s="74"/>
      <c r="K172" s="59"/>
    </row>
    <row r="173" spans="1:11" ht="16.5">
      <c r="A173" s="196"/>
      <c r="B173" s="317"/>
      <c r="C173" s="310"/>
      <c r="D173" s="284"/>
      <c r="E173" s="72" t="s">
        <v>16</v>
      </c>
      <c r="F173" s="72" t="s">
        <v>135</v>
      </c>
      <c r="G173" s="195">
        <v>342.16377083279997</v>
      </c>
      <c r="H173" s="287"/>
      <c r="I173" s="290"/>
      <c r="J173" s="74"/>
      <c r="K173" s="59"/>
    </row>
    <row r="174" spans="1:11" ht="16.5">
      <c r="A174" s="212"/>
      <c r="B174" s="317"/>
      <c r="C174" s="310"/>
      <c r="D174" s="282" t="s">
        <v>402</v>
      </c>
      <c r="E174" s="213"/>
      <c r="F174" s="213" t="s">
        <v>134</v>
      </c>
      <c r="G174" s="207"/>
      <c r="H174" s="285">
        <f>SUM(G174:G176)</f>
        <v>895.96611316020005</v>
      </c>
      <c r="I174" s="288">
        <f>H174/H272</f>
        <v>1.1029698025543993E-2</v>
      </c>
      <c r="J174" s="214"/>
      <c r="K174" s="59"/>
    </row>
    <row r="175" spans="1:11" ht="16.5">
      <c r="A175" s="212"/>
      <c r="B175" s="317"/>
      <c r="C175" s="310"/>
      <c r="D175" s="283"/>
      <c r="E175" s="213"/>
      <c r="F175" s="213" t="s">
        <v>165</v>
      </c>
      <c r="G175" s="207"/>
      <c r="H175" s="286"/>
      <c r="I175" s="289"/>
      <c r="J175" s="214"/>
      <c r="K175" s="59"/>
    </row>
    <row r="176" spans="1:11" ht="16.5">
      <c r="A176" s="212"/>
      <c r="B176" s="317"/>
      <c r="C176" s="310"/>
      <c r="D176" s="284"/>
      <c r="E176" s="213" t="s">
        <v>399</v>
      </c>
      <c r="F176" s="213" t="s">
        <v>135</v>
      </c>
      <c r="G176" s="207">
        <v>895.96611316020005</v>
      </c>
      <c r="H176" s="287"/>
      <c r="I176" s="290"/>
      <c r="J176" s="214"/>
      <c r="K176" s="59"/>
    </row>
    <row r="177" spans="1:11" ht="16.5">
      <c r="A177" s="212"/>
      <c r="B177" s="317"/>
      <c r="C177" s="310"/>
      <c r="D177" s="282" t="s">
        <v>385</v>
      </c>
      <c r="E177" s="213"/>
      <c r="F177" s="213" t="s">
        <v>134</v>
      </c>
      <c r="G177" s="207"/>
      <c r="H177" s="285">
        <f>SUM(G177:G179)</f>
        <v>425.63632168975084</v>
      </c>
      <c r="I177" s="288">
        <f>H177/H272</f>
        <v>5.2397518477373985E-3</v>
      </c>
      <c r="J177" s="214"/>
      <c r="K177" s="59"/>
    </row>
    <row r="178" spans="1:11" ht="16.5">
      <c r="A178" s="212"/>
      <c r="B178" s="317"/>
      <c r="C178" s="310"/>
      <c r="D178" s="283"/>
      <c r="E178" s="213"/>
      <c r="F178" s="213" t="s">
        <v>165</v>
      </c>
      <c r="G178" s="207"/>
      <c r="H178" s="286"/>
      <c r="I178" s="289"/>
      <c r="J178" s="214"/>
      <c r="K178" s="59"/>
    </row>
    <row r="179" spans="1:11" ht="16.5">
      <c r="A179" s="212"/>
      <c r="B179" s="317"/>
      <c r="C179" s="310"/>
      <c r="D179" s="284"/>
      <c r="E179" s="213" t="s">
        <v>9</v>
      </c>
      <c r="F179" s="213" t="s">
        <v>135</v>
      </c>
      <c r="G179" s="207">
        <v>425.63632168975084</v>
      </c>
      <c r="H179" s="287"/>
      <c r="I179" s="290"/>
      <c r="J179" s="214"/>
      <c r="K179" s="59"/>
    </row>
    <row r="180" spans="1:11" ht="16.5">
      <c r="A180" s="73">
        <v>156</v>
      </c>
      <c r="B180" s="315"/>
      <c r="C180" s="310"/>
      <c r="D180" s="291" t="s">
        <v>214</v>
      </c>
      <c r="E180" s="72"/>
      <c r="F180" s="72" t="s">
        <v>134</v>
      </c>
      <c r="G180" s="125"/>
      <c r="H180" s="292">
        <f>SUM(G180:G182)</f>
        <v>452.95170883170005</v>
      </c>
      <c r="I180" s="288">
        <f>H180/H272</f>
        <v>5.576015091627134E-3</v>
      </c>
      <c r="J180" s="74"/>
      <c r="K180" s="59"/>
    </row>
    <row r="181" spans="1:11" ht="16.5">
      <c r="A181" s="73">
        <v>157</v>
      </c>
      <c r="B181" s="315"/>
      <c r="C181" s="310"/>
      <c r="D181" s="283"/>
      <c r="E181" s="72" t="s">
        <v>276</v>
      </c>
      <c r="F181" s="72" t="s">
        <v>165</v>
      </c>
      <c r="G181" s="125">
        <v>447.74048047260004</v>
      </c>
      <c r="H181" s="286"/>
      <c r="I181" s="289"/>
      <c r="J181" s="74"/>
      <c r="K181" s="59"/>
    </row>
    <row r="182" spans="1:11" ht="16.5">
      <c r="A182" s="73">
        <v>158</v>
      </c>
      <c r="B182" s="315"/>
      <c r="C182" s="311"/>
      <c r="D182" s="284"/>
      <c r="E182" s="72" t="s">
        <v>197</v>
      </c>
      <c r="F182" s="72" t="s">
        <v>135</v>
      </c>
      <c r="G182" s="125">
        <v>5.2112283590999997</v>
      </c>
      <c r="H182" s="287"/>
      <c r="I182" s="290"/>
      <c r="J182" s="74"/>
      <c r="K182" s="59"/>
    </row>
    <row r="183" spans="1:11" ht="16.5">
      <c r="A183" s="73">
        <v>159</v>
      </c>
      <c r="B183" s="315"/>
      <c r="C183" s="314" t="s">
        <v>215</v>
      </c>
      <c r="D183" s="314"/>
      <c r="E183" s="314"/>
      <c r="F183" s="72" t="s">
        <v>134</v>
      </c>
      <c r="G183" s="125">
        <f>SUMIF($F$96:$F$182,F183,$G$96:$G$182)</f>
        <v>43482.880796010002</v>
      </c>
      <c r="H183" s="292">
        <f>SUM(H96:H182)</f>
        <v>74750.194154851139</v>
      </c>
      <c r="I183" s="288">
        <f>H183/H272</f>
        <v>0.92020452198885228</v>
      </c>
      <c r="J183" s="74"/>
      <c r="K183" s="59"/>
    </row>
    <row r="184" spans="1:11" ht="16.5">
      <c r="A184" s="73">
        <v>160</v>
      </c>
      <c r="B184" s="315"/>
      <c r="C184" s="314"/>
      <c r="D184" s="314"/>
      <c r="E184" s="314"/>
      <c r="F184" s="72" t="s">
        <v>149</v>
      </c>
      <c r="G184" s="183">
        <f>SUMIF($F$96:$F$182,F184,$G$96:$G$182)</f>
        <v>3433.0654808898003</v>
      </c>
      <c r="H184" s="286"/>
      <c r="I184" s="289"/>
      <c r="J184" s="74"/>
      <c r="K184" s="59"/>
    </row>
    <row r="185" spans="1:11" ht="16.5">
      <c r="A185" s="73">
        <v>161</v>
      </c>
      <c r="B185" s="315"/>
      <c r="C185" s="314"/>
      <c r="D185" s="314"/>
      <c r="E185" s="314"/>
      <c r="F185" s="72" t="s">
        <v>135</v>
      </c>
      <c r="G185" s="183">
        <f>SUMIF($F$96:$F$182,F185,$G$96:$G$182)</f>
        <v>27834.247877951362</v>
      </c>
      <c r="H185" s="287"/>
      <c r="I185" s="290"/>
      <c r="J185" s="74"/>
      <c r="K185" s="59"/>
    </row>
    <row r="186" spans="1:11" ht="16.5">
      <c r="A186" s="73">
        <v>162</v>
      </c>
      <c r="B186" s="315"/>
      <c r="C186" s="315" t="s">
        <v>216</v>
      </c>
      <c r="D186" s="314" t="s">
        <v>217</v>
      </c>
      <c r="E186" s="72"/>
      <c r="F186" s="72" t="s">
        <v>134</v>
      </c>
      <c r="G186" s="125"/>
      <c r="H186" s="292">
        <f>SUM(G186:G188)</f>
        <v>6481.9584467166005</v>
      </c>
      <c r="I186" s="288">
        <f>H186/H272</f>
        <v>7.9795478011147794E-2</v>
      </c>
      <c r="J186" s="74"/>
      <c r="K186" s="59"/>
    </row>
    <row r="187" spans="1:11" ht="16.5">
      <c r="A187" s="73">
        <v>163</v>
      </c>
      <c r="B187" s="315"/>
      <c r="C187" s="315"/>
      <c r="D187" s="314"/>
      <c r="E187" s="72"/>
      <c r="F187" s="72" t="s">
        <v>165</v>
      </c>
      <c r="G187" s="125"/>
      <c r="H187" s="286"/>
      <c r="I187" s="289"/>
      <c r="J187" s="74"/>
      <c r="K187" s="59"/>
    </row>
    <row r="188" spans="1:11" ht="16.5">
      <c r="A188" s="73">
        <v>164</v>
      </c>
      <c r="B188" s="315"/>
      <c r="C188" s="315"/>
      <c r="D188" s="314"/>
      <c r="E188" s="72" t="s">
        <v>218</v>
      </c>
      <c r="F188" s="72" t="s">
        <v>135</v>
      </c>
      <c r="G188" s="125">
        <v>6481.9584467166005</v>
      </c>
      <c r="H188" s="287"/>
      <c r="I188" s="290"/>
      <c r="J188" s="74"/>
      <c r="K188" s="59"/>
    </row>
    <row r="189" spans="1:11" ht="16.5">
      <c r="A189" s="73">
        <v>165</v>
      </c>
      <c r="B189" s="314" t="s">
        <v>219</v>
      </c>
      <c r="C189" s="314"/>
      <c r="D189" s="314"/>
      <c r="E189" s="314"/>
      <c r="F189" s="72" t="s">
        <v>134</v>
      </c>
      <c r="G189" s="125">
        <f>G183+G186</f>
        <v>43482.880796010002</v>
      </c>
      <c r="H189" s="292">
        <f>H186+H183</f>
        <v>81232.152601567737</v>
      </c>
      <c r="I189" s="288">
        <f>H189/H272</f>
        <v>1</v>
      </c>
      <c r="J189" s="74"/>
      <c r="K189" s="59"/>
    </row>
    <row r="190" spans="1:11" ht="16.5">
      <c r="A190" s="73">
        <v>166</v>
      </c>
      <c r="B190" s="314"/>
      <c r="C190" s="314"/>
      <c r="D190" s="314"/>
      <c r="E190" s="314"/>
      <c r="F190" s="72" t="s">
        <v>149</v>
      </c>
      <c r="G190" s="120">
        <f>G184+G187</f>
        <v>3433.0654808898003</v>
      </c>
      <c r="H190" s="286"/>
      <c r="I190" s="289"/>
      <c r="J190" s="74"/>
      <c r="K190" s="59"/>
    </row>
    <row r="191" spans="1:11" ht="16.5">
      <c r="A191" s="73">
        <v>167</v>
      </c>
      <c r="B191" s="314"/>
      <c r="C191" s="314"/>
      <c r="D191" s="314"/>
      <c r="E191" s="314"/>
      <c r="F191" s="72" t="s">
        <v>135</v>
      </c>
      <c r="G191" s="120">
        <f>G185+G188</f>
        <v>34316.206324667961</v>
      </c>
      <c r="H191" s="287"/>
      <c r="I191" s="290"/>
      <c r="J191" s="74"/>
      <c r="K191" s="59"/>
    </row>
    <row r="192" spans="1:11" ht="16.5" hidden="1">
      <c r="A192" s="73">
        <v>168</v>
      </c>
      <c r="B192" s="315" t="s">
        <v>220</v>
      </c>
      <c r="C192" s="315" t="s">
        <v>221</v>
      </c>
      <c r="D192" s="314" t="s">
        <v>222</v>
      </c>
      <c r="E192" s="72"/>
      <c r="F192" s="72" t="s">
        <v>134</v>
      </c>
      <c r="G192" s="120"/>
      <c r="H192" s="292">
        <f>SUM(G192:G194)</f>
        <v>0</v>
      </c>
      <c r="I192" s="288">
        <f>H192/H272</f>
        <v>0</v>
      </c>
      <c r="J192" s="74"/>
      <c r="K192" s="59"/>
    </row>
    <row r="193" spans="1:11" ht="16.5" hidden="1">
      <c r="A193" s="73">
        <v>169</v>
      </c>
      <c r="B193" s="315"/>
      <c r="C193" s="315"/>
      <c r="D193" s="314"/>
      <c r="E193" s="72"/>
      <c r="F193" s="72" t="s">
        <v>165</v>
      </c>
      <c r="G193" s="120"/>
      <c r="H193" s="286"/>
      <c r="I193" s="289"/>
      <c r="J193" s="74"/>
      <c r="K193" s="59"/>
    </row>
    <row r="194" spans="1:11" ht="16.5" hidden="1">
      <c r="A194" s="73">
        <v>170</v>
      </c>
      <c r="B194" s="315"/>
      <c r="C194" s="315"/>
      <c r="D194" s="314"/>
      <c r="E194" s="72" t="s">
        <v>223</v>
      </c>
      <c r="F194" s="72" t="s">
        <v>135</v>
      </c>
      <c r="G194" s="120"/>
      <c r="H194" s="287"/>
      <c r="I194" s="290"/>
      <c r="J194" s="74"/>
      <c r="K194" s="59"/>
    </row>
    <row r="195" spans="1:11" ht="16.5" hidden="1">
      <c r="A195" s="73">
        <v>171</v>
      </c>
      <c r="B195" s="315"/>
      <c r="C195" s="315"/>
      <c r="D195" s="314" t="s">
        <v>224</v>
      </c>
      <c r="E195" s="72"/>
      <c r="F195" s="72" t="s">
        <v>134</v>
      </c>
      <c r="G195" s="120"/>
      <c r="H195" s="292">
        <f t="shared" ref="H195" si="31">SUM(G195:G197)</f>
        <v>0</v>
      </c>
      <c r="I195" s="288">
        <f>H195/H272</f>
        <v>0</v>
      </c>
      <c r="J195" s="74"/>
      <c r="K195" s="59"/>
    </row>
    <row r="196" spans="1:11" ht="16.5" hidden="1">
      <c r="A196" s="73">
        <v>172</v>
      </c>
      <c r="B196" s="315"/>
      <c r="C196" s="315"/>
      <c r="D196" s="314"/>
      <c r="E196" s="72"/>
      <c r="F196" s="72" t="s">
        <v>165</v>
      </c>
      <c r="G196" s="120"/>
      <c r="H196" s="286"/>
      <c r="I196" s="289"/>
      <c r="J196" s="74"/>
      <c r="K196" s="59"/>
    </row>
    <row r="197" spans="1:11" ht="16.5" hidden="1">
      <c r="A197" s="73">
        <v>173</v>
      </c>
      <c r="B197" s="315"/>
      <c r="C197" s="315"/>
      <c r="D197" s="314"/>
      <c r="E197" s="72" t="s">
        <v>223</v>
      </c>
      <c r="F197" s="72" t="s">
        <v>135</v>
      </c>
      <c r="G197" s="120"/>
      <c r="H197" s="287"/>
      <c r="I197" s="290"/>
      <c r="J197" s="74"/>
      <c r="K197" s="59"/>
    </row>
    <row r="198" spans="1:11" ht="16.5" hidden="1">
      <c r="A198" s="73">
        <v>174</v>
      </c>
      <c r="B198" s="315"/>
      <c r="C198" s="315"/>
      <c r="D198" s="314" t="s">
        <v>225</v>
      </c>
      <c r="E198" s="72"/>
      <c r="F198" s="72" t="s">
        <v>134</v>
      </c>
      <c r="G198" s="120"/>
      <c r="H198" s="292">
        <f t="shared" ref="H198" si="32">SUM(G198:G200)</f>
        <v>0</v>
      </c>
      <c r="I198" s="288">
        <f>H198/H272</f>
        <v>0</v>
      </c>
      <c r="J198" s="74"/>
      <c r="K198" s="59"/>
    </row>
    <row r="199" spans="1:11" ht="16.5" hidden="1">
      <c r="A199" s="73">
        <v>175</v>
      </c>
      <c r="B199" s="315"/>
      <c r="C199" s="315"/>
      <c r="D199" s="314"/>
      <c r="E199" s="72"/>
      <c r="F199" s="72" t="s">
        <v>165</v>
      </c>
      <c r="G199" s="120"/>
      <c r="H199" s="286"/>
      <c r="I199" s="289"/>
      <c r="J199" s="74"/>
      <c r="K199" s="59"/>
    </row>
    <row r="200" spans="1:11" ht="16.5" hidden="1">
      <c r="A200" s="73">
        <v>176</v>
      </c>
      <c r="B200" s="315"/>
      <c r="C200" s="315"/>
      <c r="D200" s="314"/>
      <c r="E200" s="72" t="s">
        <v>223</v>
      </c>
      <c r="F200" s="72" t="s">
        <v>135</v>
      </c>
      <c r="G200" s="120"/>
      <c r="H200" s="287"/>
      <c r="I200" s="290"/>
      <c r="J200" s="74"/>
      <c r="K200" s="59"/>
    </row>
    <row r="201" spans="1:11" ht="16.5" hidden="1">
      <c r="A201" s="73">
        <v>177</v>
      </c>
      <c r="B201" s="315"/>
      <c r="C201" s="315"/>
      <c r="D201" s="314" t="s">
        <v>226</v>
      </c>
      <c r="E201" s="72"/>
      <c r="F201" s="72" t="s">
        <v>134</v>
      </c>
      <c r="G201" s="120"/>
      <c r="H201" s="292">
        <f t="shared" ref="H201" si="33">SUM(G201:G203)</f>
        <v>0</v>
      </c>
      <c r="I201" s="288">
        <f>H201/H272</f>
        <v>0</v>
      </c>
      <c r="J201" s="74"/>
      <c r="K201" s="59"/>
    </row>
    <row r="202" spans="1:11" ht="16.5" hidden="1">
      <c r="A202" s="73">
        <v>178</v>
      </c>
      <c r="B202" s="315"/>
      <c r="C202" s="315"/>
      <c r="D202" s="314"/>
      <c r="E202" s="72"/>
      <c r="F202" s="72" t="s">
        <v>165</v>
      </c>
      <c r="G202" s="120"/>
      <c r="H202" s="286"/>
      <c r="I202" s="289"/>
      <c r="J202" s="74"/>
      <c r="K202" s="59"/>
    </row>
    <row r="203" spans="1:11" ht="16.5" hidden="1">
      <c r="A203" s="73">
        <v>179</v>
      </c>
      <c r="B203" s="315"/>
      <c r="C203" s="315"/>
      <c r="D203" s="314"/>
      <c r="E203" s="72" t="s">
        <v>227</v>
      </c>
      <c r="F203" s="72" t="s">
        <v>135</v>
      </c>
      <c r="G203" s="120"/>
      <c r="H203" s="287"/>
      <c r="I203" s="290"/>
      <c r="J203" s="74"/>
      <c r="K203" s="59"/>
    </row>
    <row r="204" spans="1:11" ht="16.5" hidden="1">
      <c r="A204" s="73">
        <v>180</v>
      </c>
      <c r="B204" s="315"/>
      <c r="C204" s="315"/>
      <c r="D204" s="314" t="s">
        <v>228</v>
      </c>
      <c r="E204" s="72"/>
      <c r="F204" s="72" t="s">
        <v>134</v>
      </c>
      <c r="G204" s="120"/>
      <c r="H204" s="292">
        <f t="shared" ref="H204" si="34">SUM(G204:G206)</f>
        <v>0</v>
      </c>
      <c r="I204" s="288">
        <f>H204/H272</f>
        <v>0</v>
      </c>
      <c r="J204" s="74"/>
      <c r="K204" s="59"/>
    </row>
    <row r="205" spans="1:11" ht="16.5" hidden="1">
      <c r="A205" s="73">
        <v>181</v>
      </c>
      <c r="B205" s="315"/>
      <c r="C205" s="315"/>
      <c r="D205" s="314"/>
      <c r="E205" s="72"/>
      <c r="F205" s="72" t="s">
        <v>165</v>
      </c>
      <c r="G205" s="120"/>
      <c r="H205" s="286"/>
      <c r="I205" s="289"/>
      <c r="J205" s="74"/>
      <c r="K205" s="59"/>
    </row>
    <row r="206" spans="1:11" ht="16.5" hidden="1">
      <c r="A206" s="73">
        <v>182</v>
      </c>
      <c r="B206" s="315"/>
      <c r="C206" s="315"/>
      <c r="D206" s="314"/>
      <c r="E206" s="72" t="s">
        <v>223</v>
      </c>
      <c r="F206" s="72" t="s">
        <v>135</v>
      </c>
      <c r="G206" s="120"/>
      <c r="H206" s="287"/>
      <c r="I206" s="290"/>
      <c r="J206" s="74"/>
      <c r="K206" s="59"/>
    </row>
    <row r="207" spans="1:11" ht="16.5" hidden="1">
      <c r="A207" s="73">
        <v>183</v>
      </c>
      <c r="B207" s="315"/>
      <c r="C207" s="314" t="s">
        <v>229</v>
      </c>
      <c r="D207" s="314"/>
      <c r="E207" s="314"/>
      <c r="F207" s="72" t="s">
        <v>134</v>
      </c>
      <c r="G207" s="120">
        <f>SUM(G192,G195,G198,G201,G204)</f>
        <v>0</v>
      </c>
      <c r="H207" s="292">
        <f>SUM(H192:H204)</f>
        <v>0</v>
      </c>
      <c r="I207" s="288">
        <f>H207/H272</f>
        <v>0</v>
      </c>
      <c r="J207" s="74"/>
      <c r="K207" s="59"/>
    </row>
    <row r="208" spans="1:11" ht="16.5" hidden="1">
      <c r="A208" s="73">
        <v>184</v>
      </c>
      <c r="B208" s="315"/>
      <c r="C208" s="314"/>
      <c r="D208" s="314"/>
      <c r="E208" s="314"/>
      <c r="F208" s="72" t="s">
        <v>149</v>
      </c>
      <c r="G208" s="120">
        <f t="shared" ref="G208:G209" si="35">SUM(G193,G196,G199,G202,G205)</f>
        <v>0</v>
      </c>
      <c r="H208" s="286"/>
      <c r="I208" s="289"/>
      <c r="J208" s="74"/>
      <c r="K208" s="59"/>
    </row>
    <row r="209" spans="1:11" ht="16.5" hidden="1">
      <c r="A209" s="73">
        <v>185</v>
      </c>
      <c r="B209" s="315"/>
      <c r="C209" s="314"/>
      <c r="D209" s="314"/>
      <c r="E209" s="314"/>
      <c r="F209" s="72" t="s">
        <v>135</v>
      </c>
      <c r="G209" s="120">
        <f t="shared" si="35"/>
        <v>0</v>
      </c>
      <c r="H209" s="287"/>
      <c r="I209" s="290"/>
      <c r="J209" s="74"/>
      <c r="K209" s="59"/>
    </row>
    <row r="210" spans="1:11" ht="16.5" hidden="1">
      <c r="A210" s="73">
        <v>186</v>
      </c>
      <c r="B210" s="315"/>
      <c r="C210" s="315" t="s">
        <v>230</v>
      </c>
      <c r="D210" s="314" t="s">
        <v>231</v>
      </c>
      <c r="E210" s="72"/>
      <c r="F210" s="72" t="s">
        <v>134</v>
      </c>
      <c r="G210" s="120"/>
      <c r="H210" s="292">
        <f>SUM(G210:G212)</f>
        <v>0</v>
      </c>
      <c r="I210" s="288">
        <f>H210/H272</f>
        <v>0</v>
      </c>
      <c r="J210" s="74"/>
      <c r="K210" s="59"/>
    </row>
    <row r="211" spans="1:11" ht="16.5" hidden="1">
      <c r="A211" s="73">
        <v>187</v>
      </c>
      <c r="B211" s="315"/>
      <c r="C211" s="315"/>
      <c r="D211" s="314"/>
      <c r="E211" s="72" t="s">
        <v>232</v>
      </c>
      <c r="F211" s="72" t="s">
        <v>165</v>
      </c>
      <c r="G211" s="120"/>
      <c r="H211" s="286"/>
      <c r="I211" s="289"/>
      <c r="J211" s="74"/>
      <c r="K211" s="59"/>
    </row>
    <row r="212" spans="1:11" ht="16.5" hidden="1">
      <c r="A212" s="73">
        <v>188</v>
      </c>
      <c r="B212" s="315"/>
      <c r="C212" s="315"/>
      <c r="D212" s="314"/>
      <c r="E212" s="72" t="s">
        <v>233</v>
      </c>
      <c r="F212" s="72" t="s">
        <v>135</v>
      </c>
      <c r="G212" s="120"/>
      <c r="H212" s="287"/>
      <c r="I212" s="290"/>
      <c r="J212" s="74"/>
      <c r="K212" s="59"/>
    </row>
    <row r="213" spans="1:11" ht="16.5" hidden="1">
      <c r="A213" s="73">
        <v>189</v>
      </c>
      <c r="B213" s="315"/>
      <c r="C213" s="315"/>
      <c r="D213" s="314" t="s">
        <v>234</v>
      </c>
      <c r="E213" s="72"/>
      <c r="F213" s="72" t="s">
        <v>134</v>
      </c>
      <c r="G213" s="120"/>
      <c r="H213" s="292">
        <f t="shared" ref="H213" si="36">SUM(G213:G215)</f>
        <v>0</v>
      </c>
      <c r="I213" s="288">
        <f>H213/H272</f>
        <v>0</v>
      </c>
      <c r="J213" s="74"/>
      <c r="K213" s="59"/>
    </row>
    <row r="214" spans="1:11" ht="16.5" hidden="1">
      <c r="A214" s="73">
        <v>190</v>
      </c>
      <c r="B214" s="315"/>
      <c r="C214" s="315"/>
      <c r="D214" s="314"/>
      <c r="E214" s="72"/>
      <c r="F214" s="72" t="s">
        <v>165</v>
      </c>
      <c r="G214" s="120"/>
      <c r="H214" s="286"/>
      <c r="I214" s="289"/>
      <c r="J214" s="74"/>
      <c r="K214" s="59"/>
    </row>
    <row r="215" spans="1:11" ht="16.5" hidden="1">
      <c r="A215" s="73">
        <v>191</v>
      </c>
      <c r="B215" s="315"/>
      <c r="C215" s="315"/>
      <c r="D215" s="314"/>
      <c r="E215" s="72" t="s">
        <v>233</v>
      </c>
      <c r="F215" s="72" t="s">
        <v>135</v>
      </c>
      <c r="G215" s="120"/>
      <c r="H215" s="287"/>
      <c r="I215" s="290"/>
      <c r="J215" s="74"/>
      <c r="K215" s="59"/>
    </row>
    <row r="216" spans="1:11" ht="16.5" hidden="1">
      <c r="A216" s="73">
        <v>192</v>
      </c>
      <c r="B216" s="315"/>
      <c r="C216" s="315"/>
      <c r="D216" s="291" t="s">
        <v>235</v>
      </c>
      <c r="E216" s="72"/>
      <c r="F216" s="72" t="s">
        <v>134</v>
      </c>
      <c r="G216" s="120"/>
      <c r="H216" s="292">
        <f>SUM(G216:G218)</f>
        <v>0</v>
      </c>
      <c r="I216" s="288">
        <f>H216/H272</f>
        <v>0</v>
      </c>
      <c r="J216" s="74"/>
      <c r="K216" s="59"/>
    </row>
    <row r="217" spans="1:11" ht="16.5" hidden="1">
      <c r="A217" s="73">
        <v>193</v>
      </c>
      <c r="B217" s="315"/>
      <c r="C217" s="315"/>
      <c r="D217" s="283"/>
      <c r="E217" s="72"/>
      <c r="F217" s="72" t="s">
        <v>165</v>
      </c>
      <c r="G217" s="120"/>
      <c r="H217" s="286"/>
      <c r="I217" s="289"/>
      <c r="J217" s="74"/>
      <c r="K217" s="59"/>
    </row>
    <row r="218" spans="1:11" ht="16.5" hidden="1">
      <c r="A218" s="73">
        <v>194</v>
      </c>
      <c r="B218" s="315"/>
      <c r="C218" s="315"/>
      <c r="D218" s="284"/>
      <c r="E218" s="72" t="s">
        <v>236</v>
      </c>
      <c r="F218" s="72" t="s">
        <v>135</v>
      </c>
      <c r="G218" s="120"/>
      <c r="H218" s="287"/>
      <c r="I218" s="290"/>
      <c r="J218" s="74"/>
      <c r="K218" s="59"/>
    </row>
    <row r="219" spans="1:11" ht="16.5" hidden="1">
      <c r="A219" s="73">
        <v>195</v>
      </c>
      <c r="B219" s="315"/>
      <c r="C219" s="315"/>
      <c r="D219" s="314" t="s">
        <v>237</v>
      </c>
      <c r="E219" s="72"/>
      <c r="F219" s="72" t="s">
        <v>134</v>
      </c>
      <c r="G219" s="120"/>
      <c r="H219" s="292">
        <f t="shared" ref="H219" si="37">SUM(G219:G221)</f>
        <v>0</v>
      </c>
      <c r="I219" s="288">
        <f>H219/H272</f>
        <v>0</v>
      </c>
      <c r="J219" s="74"/>
      <c r="K219" s="59"/>
    </row>
    <row r="220" spans="1:11" ht="16.5" hidden="1">
      <c r="A220" s="73">
        <v>196</v>
      </c>
      <c r="B220" s="315"/>
      <c r="C220" s="315"/>
      <c r="D220" s="314"/>
      <c r="E220" s="72" t="s">
        <v>238</v>
      </c>
      <c r="F220" s="72" t="s">
        <v>165</v>
      </c>
      <c r="G220" s="120"/>
      <c r="H220" s="286"/>
      <c r="I220" s="289"/>
      <c r="J220" s="74"/>
      <c r="K220" s="59"/>
    </row>
    <row r="221" spans="1:11" ht="16.5" hidden="1">
      <c r="A221" s="73">
        <v>197</v>
      </c>
      <c r="B221" s="315"/>
      <c r="C221" s="315"/>
      <c r="D221" s="314"/>
      <c r="E221" s="72" t="s">
        <v>239</v>
      </c>
      <c r="F221" s="72" t="s">
        <v>135</v>
      </c>
      <c r="G221" s="120"/>
      <c r="H221" s="287"/>
      <c r="I221" s="290"/>
      <c r="J221" s="74"/>
      <c r="K221" s="59"/>
    </row>
    <row r="222" spans="1:11" ht="16.5" hidden="1">
      <c r="A222" s="73">
        <v>198</v>
      </c>
      <c r="B222" s="315"/>
      <c r="C222" s="314" t="s">
        <v>240</v>
      </c>
      <c r="D222" s="314"/>
      <c r="E222" s="314"/>
      <c r="F222" s="72" t="s">
        <v>134</v>
      </c>
      <c r="G222" s="120">
        <f>SUM(G210,G213,G219,G216)</f>
        <v>0</v>
      </c>
      <c r="H222" s="292">
        <f>SUM(H210:H219)</f>
        <v>0</v>
      </c>
      <c r="I222" s="288">
        <f>H222/H272</f>
        <v>0</v>
      </c>
      <c r="J222" s="74"/>
      <c r="K222" s="59"/>
    </row>
    <row r="223" spans="1:11" ht="16.5" hidden="1">
      <c r="A223" s="73">
        <v>199</v>
      </c>
      <c r="B223" s="315"/>
      <c r="C223" s="314"/>
      <c r="D223" s="314"/>
      <c r="E223" s="314"/>
      <c r="F223" s="72" t="s">
        <v>149</v>
      </c>
      <c r="G223" s="120">
        <f t="shared" ref="G223:G224" si="38">SUM(G211,G214,G220,G217)</f>
        <v>0</v>
      </c>
      <c r="H223" s="286"/>
      <c r="I223" s="289"/>
      <c r="J223" s="74"/>
      <c r="K223" s="59"/>
    </row>
    <row r="224" spans="1:11" ht="16.5" hidden="1">
      <c r="A224" s="73">
        <v>200</v>
      </c>
      <c r="B224" s="315"/>
      <c r="C224" s="314"/>
      <c r="D224" s="314"/>
      <c r="E224" s="314"/>
      <c r="F224" s="72" t="s">
        <v>135</v>
      </c>
      <c r="G224" s="120">
        <f t="shared" si="38"/>
        <v>0</v>
      </c>
      <c r="H224" s="287"/>
      <c r="I224" s="290"/>
      <c r="J224" s="74"/>
      <c r="K224" s="59"/>
    </row>
    <row r="225" spans="1:11" ht="16.5" hidden="1">
      <c r="A225" s="73">
        <v>201</v>
      </c>
      <c r="B225" s="315"/>
      <c r="C225" s="315" t="s">
        <v>241</v>
      </c>
      <c r="D225" s="314" t="s">
        <v>242</v>
      </c>
      <c r="E225" s="72"/>
      <c r="F225" s="72" t="s">
        <v>134</v>
      </c>
      <c r="G225" s="120"/>
      <c r="H225" s="292">
        <f>SUM(G225:G228)</f>
        <v>0</v>
      </c>
      <c r="I225" s="288">
        <f>H225/H272</f>
        <v>0</v>
      </c>
      <c r="J225" s="74"/>
      <c r="K225" s="59"/>
    </row>
    <row r="226" spans="1:11" ht="16.5" hidden="1">
      <c r="A226" s="73">
        <v>202</v>
      </c>
      <c r="B226" s="315"/>
      <c r="C226" s="315"/>
      <c r="D226" s="314"/>
      <c r="E226" s="72"/>
      <c r="F226" s="72" t="s">
        <v>165</v>
      </c>
      <c r="G226" s="120"/>
      <c r="H226" s="286"/>
      <c r="I226" s="289"/>
      <c r="J226" s="74"/>
      <c r="K226" s="59"/>
    </row>
    <row r="227" spans="1:11" ht="16.5" hidden="1">
      <c r="A227" s="73">
        <v>203</v>
      </c>
      <c r="B227" s="315"/>
      <c r="C227" s="315"/>
      <c r="D227" s="314"/>
      <c r="E227" s="72"/>
      <c r="F227" s="72" t="s">
        <v>135</v>
      </c>
      <c r="G227" s="120"/>
      <c r="H227" s="286"/>
      <c r="I227" s="289"/>
      <c r="J227" s="74"/>
      <c r="K227" s="59"/>
    </row>
    <row r="228" spans="1:11" ht="16.5" hidden="1">
      <c r="A228" s="73">
        <v>204</v>
      </c>
      <c r="B228" s="315"/>
      <c r="C228" s="315"/>
      <c r="D228" s="314"/>
      <c r="E228" s="72" t="s">
        <v>243</v>
      </c>
      <c r="F228" s="76" t="s">
        <v>244</v>
      </c>
      <c r="G228" s="120"/>
      <c r="H228" s="287"/>
      <c r="I228" s="290"/>
      <c r="J228" s="74"/>
      <c r="K228" s="59"/>
    </row>
    <row r="229" spans="1:11" ht="16.5" hidden="1">
      <c r="A229" s="73">
        <v>205</v>
      </c>
      <c r="B229" s="315"/>
      <c r="C229" s="315"/>
      <c r="D229" s="314" t="s">
        <v>245</v>
      </c>
      <c r="E229" s="72"/>
      <c r="F229" s="72" t="s">
        <v>134</v>
      </c>
      <c r="G229" s="120"/>
      <c r="H229" s="292">
        <f t="shared" ref="H229" si="39">SUM(G229:G231)</f>
        <v>0</v>
      </c>
      <c r="I229" s="288">
        <f>H229/H272</f>
        <v>0</v>
      </c>
      <c r="J229" s="74"/>
      <c r="K229" s="59"/>
    </row>
    <row r="230" spans="1:11" ht="16.5" hidden="1">
      <c r="A230" s="73">
        <v>206</v>
      </c>
      <c r="B230" s="315"/>
      <c r="C230" s="315"/>
      <c r="D230" s="314"/>
      <c r="E230" s="72"/>
      <c r="F230" s="72" t="s">
        <v>165</v>
      </c>
      <c r="G230" s="120"/>
      <c r="H230" s="286"/>
      <c r="I230" s="289"/>
      <c r="J230" s="74"/>
      <c r="K230" s="59"/>
    </row>
    <row r="231" spans="1:11" ht="16.5" hidden="1">
      <c r="A231" s="73">
        <v>207</v>
      </c>
      <c r="B231" s="315"/>
      <c r="C231" s="315"/>
      <c r="D231" s="314"/>
      <c r="E231" s="72" t="s">
        <v>246</v>
      </c>
      <c r="F231" s="72" t="s">
        <v>135</v>
      </c>
      <c r="G231" s="120"/>
      <c r="H231" s="287"/>
      <c r="I231" s="290"/>
      <c r="J231" s="74"/>
      <c r="K231" s="59"/>
    </row>
    <row r="232" spans="1:11" ht="16.5" hidden="1">
      <c r="A232" s="73">
        <v>208</v>
      </c>
      <c r="B232" s="315"/>
      <c r="C232" s="315"/>
      <c r="D232" s="314" t="s">
        <v>247</v>
      </c>
      <c r="E232" s="72"/>
      <c r="F232" s="72" t="s">
        <v>134</v>
      </c>
      <c r="G232" s="120"/>
      <c r="H232" s="292">
        <f t="shared" ref="H232:H249" si="40">SUM(G232:G234)</f>
        <v>0</v>
      </c>
      <c r="I232" s="288">
        <f>H232/H272</f>
        <v>0</v>
      </c>
      <c r="J232" s="74"/>
      <c r="K232" s="59"/>
    </row>
    <row r="233" spans="1:11" ht="16.5" hidden="1">
      <c r="A233" s="73">
        <v>209</v>
      </c>
      <c r="B233" s="315"/>
      <c r="C233" s="315"/>
      <c r="D233" s="314"/>
      <c r="E233" s="72"/>
      <c r="F233" s="72" t="s">
        <v>165</v>
      </c>
      <c r="G233" s="120"/>
      <c r="H233" s="286"/>
      <c r="I233" s="289"/>
      <c r="J233" s="74"/>
      <c r="K233" s="59"/>
    </row>
    <row r="234" spans="1:11" ht="16.5" hidden="1">
      <c r="A234" s="73">
        <v>210</v>
      </c>
      <c r="B234" s="315"/>
      <c r="C234" s="315"/>
      <c r="D234" s="314"/>
      <c r="E234" s="72" t="s">
        <v>248</v>
      </c>
      <c r="F234" s="72" t="s">
        <v>135</v>
      </c>
      <c r="G234" s="120"/>
      <c r="H234" s="287"/>
      <c r="I234" s="290"/>
      <c r="J234" s="74"/>
      <c r="K234" s="59"/>
    </row>
    <row r="235" spans="1:11" ht="16.5" hidden="1">
      <c r="A235" s="73">
        <v>211</v>
      </c>
      <c r="B235" s="315"/>
      <c r="C235" s="315"/>
      <c r="D235" s="314" t="s">
        <v>249</v>
      </c>
      <c r="E235" s="72"/>
      <c r="F235" s="72" t="s">
        <v>134</v>
      </c>
      <c r="G235" s="120"/>
      <c r="H235" s="292">
        <f t="shared" si="40"/>
        <v>0</v>
      </c>
      <c r="I235" s="288">
        <f>H235/H272</f>
        <v>0</v>
      </c>
      <c r="J235" s="74"/>
      <c r="K235" s="59"/>
    </row>
    <row r="236" spans="1:11" ht="16.5" hidden="1">
      <c r="A236" s="73">
        <v>212</v>
      </c>
      <c r="B236" s="315"/>
      <c r="C236" s="315"/>
      <c r="D236" s="314"/>
      <c r="E236" s="72"/>
      <c r="F236" s="72" t="s">
        <v>165</v>
      </c>
      <c r="G236" s="120"/>
      <c r="H236" s="286"/>
      <c r="I236" s="289"/>
      <c r="J236" s="74"/>
      <c r="K236" s="59"/>
    </row>
    <row r="237" spans="1:11" ht="16.5" hidden="1">
      <c r="A237" s="73">
        <v>213</v>
      </c>
      <c r="B237" s="315"/>
      <c r="C237" s="315"/>
      <c r="D237" s="314"/>
      <c r="E237" s="72" t="s">
        <v>250</v>
      </c>
      <c r="F237" s="72" t="s">
        <v>135</v>
      </c>
      <c r="G237" s="120"/>
      <c r="H237" s="287"/>
      <c r="I237" s="290"/>
      <c r="J237" s="74"/>
      <c r="K237" s="59"/>
    </row>
    <row r="238" spans="1:11" ht="16.5" hidden="1">
      <c r="A238" s="73">
        <v>214</v>
      </c>
      <c r="B238" s="315"/>
      <c r="C238" s="315"/>
      <c r="D238" s="314" t="s">
        <v>251</v>
      </c>
      <c r="E238" s="72"/>
      <c r="F238" s="72" t="s">
        <v>134</v>
      </c>
      <c r="G238" s="120"/>
      <c r="H238" s="292">
        <f t="shared" si="40"/>
        <v>0</v>
      </c>
      <c r="I238" s="288">
        <f>H238/H272</f>
        <v>0</v>
      </c>
      <c r="J238" s="74"/>
      <c r="K238" s="59"/>
    </row>
    <row r="239" spans="1:11" ht="16.5" hidden="1">
      <c r="A239" s="73">
        <v>215</v>
      </c>
      <c r="B239" s="315"/>
      <c r="C239" s="315"/>
      <c r="D239" s="314"/>
      <c r="E239" s="72"/>
      <c r="F239" s="72" t="s">
        <v>165</v>
      </c>
      <c r="G239" s="120"/>
      <c r="H239" s="286"/>
      <c r="I239" s="289"/>
      <c r="J239" s="74"/>
      <c r="K239" s="59"/>
    </row>
    <row r="240" spans="1:11" ht="16.5" hidden="1">
      <c r="A240" s="73">
        <v>216</v>
      </c>
      <c r="B240" s="315"/>
      <c r="C240" s="315"/>
      <c r="D240" s="314"/>
      <c r="E240" s="72" t="s">
        <v>252</v>
      </c>
      <c r="F240" s="72" t="s">
        <v>135</v>
      </c>
      <c r="G240" s="120"/>
      <c r="H240" s="287"/>
      <c r="I240" s="290"/>
      <c r="J240" s="74"/>
      <c r="K240" s="59"/>
    </row>
    <row r="241" spans="1:11" ht="16.5" hidden="1">
      <c r="A241" s="73"/>
      <c r="B241" s="315"/>
      <c r="C241" s="315"/>
      <c r="D241" s="291" t="s">
        <v>253</v>
      </c>
      <c r="E241" s="72"/>
      <c r="F241" s="72" t="s">
        <v>134</v>
      </c>
      <c r="G241" s="120"/>
      <c r="H241" s="292">
        <f>SUM(G241:G244)</f>
        <v>0</v>
      </c>
      <c r="I241" s="288">
        <f>H241/H272</f>
        <v>0</v>
      </c>
      <c r="J241" s="74"/>
      <c r="K241" s="59"/>
    </row>
    <row r="242" spans="1:11" ht="16.5" hidden="1">
      <c r="A242" s="73"/>
      <c r="B242" s="315"/>
      <c r="C242" s="315"/>
      <c r="D242" s="283"/>
      <c r="E242" s="72"/>
      <c r="F242" s="72" t="s">
        <v>149</v>
      </c>
      <c r="G242" s="120"/>
      <c r="H242" s="286"/>
      <c r="I242" s="289"/>
      <c r="J242" s="74"/>
      <c r="K242" s="59"/>
    </row>
    <row r="243" spans="1:11" ht="16.5" hidden="1">
      <c r="A243" s="73"/>
      <c r="B243" s="315"/>
      <c r="C243" s="315"/>
      <c r="D243" s="283"/>
      <c r="E243" s="72"/>
      <c r="F243" s="72" t="s">
        <v>135</v>
      </c>
      <c r="G243" s="120"/>
      <c r="H243" s="286"/>
      <c r="I243" s="289"/>
      <c r="J243" s="74"/>
      <c r="K243" s="59"/>
    </row>
    <row r="244" spans="1:11" ht="16.5" hidden="1">
      <c r="A244" s="73"/>
      <c r="B244" s="315"/>
      <c r="C244" s="315"/>
      <c r="D244" s="284"/>
      <c r="E244" s="72" t="s">
        <v>254</v>
      </c>
      <c r="F244" s="72" t="s">
        <v>255</v>
      </c>
      <c r="G244" s="120"/>
      <c r="H244" s="287"/>
      <c r="I244" s="290"/>
      <c r="J244" s="74"/>
      <c r="K244" s="59"/>
    </row>
    <row r="245" spans="1:11" ht="16.5" hidden="1">
      <c r="A245" s="73">
        <v>217</v>
      </c>
      <c r="B245" s="315"/>
      <c r="C245" s="315"/>
      <c r="D245" s="291" t="s">
        <v>256</v>
      </c>
      <c r="E245" s="72"/>
      <c r="F245" s="72" t="s">
        <v>134</v>
      </c>
      <c r="G245" s="120"/>
      <c r="H245" s="292">
        <f>SUM(G245:G248)</f>
        <v>0</v>
      </c>
      <c r="I245" s="288">
        <f>H245/H272</f>
        <v>0</v>
      </c>
      <c r="J245" s="74"/>
      <c r="K245" s="59"/>
    </row>
    <row r="246" spans="1:11" ht="16.5" hidden="1">
      <c r="A246" s="73">
        <v>218</v>
      </c>
      <c r="B246" s="315"/>
      <c r="C246" s="315"/>
      <c r="D246" s="283"/>
      <c r="E246" s="72"/>
      <c r="F246" s="72" t="s">
        <v>165</v>
      </c>
      <c r="G246" s="120"/>
      <c r="H246" s="286"/>
      <c r="I246" s="289"/>
      <c r="J246" s="74"/>
      <c r="K246" s="59"/>
    </row>
    <row r="247" spans="1:11" ht="16.5" hidden="1">
      <c r="A247" s="73">
        <v>219</v>
      </c>
      <c r="B247" s="315"/>
      <c r="C247" s="315"/>
      <c r="D247" s="283"/>
      <c r="E247" s="72"/>
      <c r="F247" s="72" t="s">
        <v>135</v>
      </c>
      <c r="G247" s="120"/>
      <c r="H247" s="286"/>
      <c r="I247" s="289"/>
      <c r="J247" s="74"/>
      <c r="K247" s="59"/>
    </row>
    <row r="248" spans="1:11" ht="16.5" hidden="1">
      <c r="A248" s="73">
        <v>220</v>
      </c>
      <c r="B248" s="315"/>
      <c r="C248" s="315"/>
      <c r="D248" s="284"/>
      <c r="E248" s="72" t="s">
        <v>257</v>
      </c>
      <c r="F248" s="72" t="s">
        <v>244</v>
      </c>
      <c r="G248" s="120"/>
      <c r="H248" s="287"/>
      <c r="I248" s="290"/>
      <c r="J248" s="74"/>
      <c r="K248" s="59"/>
    </row>
    <row r="249" spans="1:11" ht="16.5" hidden="1">
      <c r="A249" s="73">
        <v>221</v>
      </c>
      <c r="B249" s="315"/>
      <c r="C249" s="315"/>
      <c r="D249" s="314" t="s">
        <v>258</v>
      </c>
      <c r="E249" s="72"/>
      <c r="F249" s="72" t="s">
        <v>134</v>
      </c>
      <c r="G249" s="120"/>
      <c r="H249" s="292">
        <f t="shared" si="40"/>
        <v>0</v>
      </c>
      <c r="I249" s="288">
        <f>H249/H272</f>
        <v>0</v>
      </c>
      <c r="J249" s="74"/>
      <c r="K249" s="59"/>
    </row>
    <row r="250" spans="1:11" ht="16.5" hidden="1">
      <c r="A250" s="73">
        <v>222</v>
      </c>
      <c r="B250" s="315"/>
      <c r="C250" s="315"/>
      <c r="D250" s="314"/>
      <c r="E250" s="72"/>
      <c r="F250" s="72" t="s">
        <v>165</v>
      </c>
      <c r="G250" s="120"/>
      <c r="H250" s="286"/>
      <c r="I250" s="289"/>
      <c r="J250" s="74"/>
      <c r="K250" s="59"/>
    </row>
    <row r="251" spans="1:11" ht="16.5" hidden="1">
      <c r="A251" s="73">
        <v>223</v>
      </c>
      <c r="B251" s="315"/>
      <c r="C251" s="315"/>
      <c r="D251" s="314"/>
      <c r="E251" s="72" t="s">
        <v>259</v>
      </c>
      <c r="F251" s="72" t="s">
        <v>135</v>
      </c>
      <c r="G251" s="120"/>
      <c r="H251" s="287"/>
      <c r="I251" s="290"/>
      <c r="J251" s="74"/>
      <c r="K251" s="59"/>
    </row>
    <row r="252" spans="1:11" ht="16.5" hidden="1">
      <c r="A252" s="73">
        <v>224</v>
      </c>
      <c r="B252" s="315"/>
      <c r="C252" s="300" t="s">
        <v>260</v>
      </c>
      <c r="D252" s="301"/>
      <c r="E252" s="302"/>
      <c r="F252" s="72" t="s">
        <v>134</v>
      </c>
      <c r="G252" s="120">
        <f>SUM(G225,G229,G232,G235,G238,G241,G245,G249)</f>
        <v>0</v>
      </c>
      <c r="H252" s="292">
        <f>SUM(H225:H251)</f>
        <v>0</v>
      </c>
      <c r="I252" s="288">
        <f>H252/H272</f>
        <v>0</v>
      </c>
      <c r="J252" s="74"/>
      <c r="K252" s="59"/>
    </row>
    <row r="253" spans="1:11" ht="16.5" hidden="1">
      <c r="A253" s="73">
        <v>225</v>
      </c>
      <c r="B253" s="315"/>
      <c r="C253" s="303"/>
      <c r="D253" s="304"/>
      <c r="E253" s="305"/>
      <c r="F253" s="72" t="s">
        <v>149</v>
      </c>
      <c r="G253" s="120">
        <f>SUM(G226,G230,G233,G236,G239,G242,G246,G250)</f>
        <v>0</v>
      </c>
      <c r="H253" s="286"/>
      <c r="I253" s="289"/>
      <c r="J253" s="74"/>
      <c r="K253" s="59"/>
    </row>
    <row r="254" spans="1:11" ht="16.5" hidden="1">
      <c r="A254" s="73">
        <v>226</v>
      </c>
      <c r="B254" s="315"/>
      <c r="C254" s="303"/>
      <c r="D254" s="304"/>
      <c r="E254" s="305"/>
      <c r="F254" s="72" t="s">
        <v>135</v>
      </c>
      <c r="G254" s="120">
        <f>SUM(G227,G231,G234,G237,G240,G243,G247,G251)</f>
        <v>0</v>
      </c>
      <c r="H254" s="286"/>
      <c r="I254" s="289"/>
      <c r="J254" s="74"/>
      <c r="K254" s="59"/>
    </row>
    <row r="255" spans="1:11" ht="16.5" hidden="1">
      <c r="A255" s="73">
        <v>227</v>
      </c>
      <c r="B255" s="315"/>
      <c r="C255" s="306"/>
      <c r="D255" s="307"/>
      <c r="E255" s="308"/>
      <c r="F255" s="72" t="str">
        <f>F228</f>
        <v>其他</v>
      </c>
      <c r="G255" s="120">
        <f>G248+G244</f>
        <v>0</v>
      </c>
      <c r="H255" s="287"/>
      <c r="I255" s="290"/>
      <c r="J255" s="74"/>
      <c r="K255" s="59"/>
    </row>
    <row r="256" spans="1:11" ht="16.5" hidden="1">
      <c r="A256" s="73">
        <v>228</v>
      </c>
      <c r="B256" s="315"/>
      <c r="C256" s="315" t="s">
        <v>261</v>
      </c>
      <c r="D256" s="314" t="s">
        <v>262</v>
      </c>
      <c r="E256" s="72"/>
      <c r="F256" s="72" t="s">
        <v>134</v>
      </c>
      <c r="G256" s="120"/>
      <c r="H256" s="292">
        <f t="shared" ref="H256" si="41">SUM(G256:G258)</f>
        <v>0</v>
      </c>
      <c r="I256" s="288">
        <f>H256/H272</f>
        <v>0</v>
      </c>
      <c r="J256" s="74"/>
      <c r="K256" s="59"/>
    </row>
    <row r="257" spans="1:11" ht="16.5" hidden="1">
      <c r="A257" s="73">
        <v>229</v>
      </c>
      <c r="B257" s="315"/>
      <c r="C257" s="315"/>
      <c r="D257" s="314"/>
      <c r="E257" s="72"/>
      <c r="F257" s="72" t="s">
        <v>149</v>
      </c>
      <c r="G257" s="120"/>
      <c r="H257" s="286"/>
      <c r="I257" s="289"/>
      <c r="J257" s="74"/>
      <c r="K257" s="59"/>
    </row>
    <row r="258" spans="1:11" ht="16.5" hidden="1">
      <c r="A258" s="73">
        <v>230</v>
      </c>
      <c r="B258" s="315"/>
      <c r="C258" s="315"/>
      <c r="D258" s="314"/>
      <c r="E258" s="72" t="s">
        <v>263</v>
      </c>
      <c r="F258" s="72" t="s">
        <v>135</v>
      </c>
      <c r="G258" s="120">
        <v>0</v>
      </c>
      <c r="H258" s="287"/>
      <c r="I258" s="290"/>
      <c r="J258" s="74"/>
      <c r="K258" s="59"/>
    </row>
    <row r="259" spans="1:11" ht="16.5" hidden="1">
      <c r="A259" s="73">
        <v>231</v>
      </c>
      <c r="B259" s="300" t="s">
        <v>264</v>
      </c>
      <c r="C259" s="301"/>
      <c r="D259" s="301"/>
      <c r="E259" s="302"/>
      <c r="F259" s="72" t="s">
        <v>134</v>
      </c>
      <c r="G259" s="120">
        <f>G207+G222+G252+G256</f>
        <v>0</v>
      </c>
      <c r="H259" s="292">
        <f>H207+H222+H252+H256</f>
        <v>0</v>
      </c>
      <c r="I259" s="288">
        <f>H259/H272</f>
        <v>0</v>
      </c>
      <c r="J259" s="74"/>
      <c r="K259" s="59"/>
    </row>
    <row r="260" spans="1:11" ht="16.5" hidden="1">
      <c r="A260" s="73">
        <v>232</v>
      </c>
      <c r="B260" s="303"/>
      <c r="C260" s="304"/>
      <c r="D260" s="304"/>
      <c r="E260" s="305"/>
      <c r="F260" s="72" t="s">
        <v>149</v>
      </c>
      <c r="G260" s="120">
        <f>G208+G223+G253+G257</f>
        <v>0</v>
      </c>
      <c r="H260" s="286"/>
      <c r="I260" s="289"/>
      <c r="J260" s="74"/>
      <c r="K260" s="59"/>
    </row>
    <row r="261" spans="1:11" ht="16.5" hidden="1">
      <c r="A261" s="73">
        <v>233</v>
      </c>
      <c r="B261" s="303"/>
      <c r="C261" s="304"/>
      <c r="D261" s="304"/>
      <c r="E261" s="305"/>
      <c r="F261" s="72" t="s">
        <v>135</v>
      </c>
      <c r="G261" s="120">
        <f>G209+G224+G254+G258</f>
        <v>0</v>
      </c>
      <c r="H261" s="286"/>
      <c r="I261" s="289"/>
      <c r="J261" s="74"/>
      <c r="K261" s="59"/>
    </row>
    <row r="262" spans="1:11" ht="16.5" hidden="1">
      <c r="A262" s="73">
        <v>234</v>
      </c>
      <c r="B262" s="306"/>
      <c r="C262" s="307"/>
      <c r="D262" s="307"/>
      <c r="E262" s="308"/>
      <c r="F262" s="72" t="str">
        <f>F255</f>
        <v>其他</v>
      </c>
      <c r="G262" s="120">
        <f>G255</f>
        <v>0</v>
      </c>
      <c r="H262" s="287"/>
      <c r="I262" s="290"/>
      <c r="J262" s="74"/>
      <c r="K262" s="59"/>
    </row>
    <row r="263" spans="1:11" ht="16.5" hidden="1">
      <c r="A263" s="73"/>
      <c r="B263" s="310" t="s">
        <v>265</v>
      </c>
      <c r="C263" s="310" t="s">
        <v>266</v>
      </c>
      <c r="D263" s="314" t="s">
        <v>267</v>
      </c>
      <c r="E263" s="77"/>
      <c r="F263" s="72" t="s">
        <v>134</v>
      </c>
      <c r="G263" s="120"/>
      <c r="H263" s="292">
        <f>SUM(G263:G265)</f>
        <v>0</v>
      </c>
      <c r="I263" s="288">
        <f>H263/H272</f>
        <v>0</v>
      </c>
      <c r="J263" s="74"/>
      <c r="K263" s="59"/>
    </row>
    <row r="264" spans="1:11" ht="16.5" hidden="1">
      <c r="A264" s="73"/>
      <c r="B264" s="310"/>
      <c r="C264" s="310"/>
      <c r="D264" s="314"/>
      <c r="E264" s="77"/>
      <c r="F264" s="72" t="s">
        <v>149</v>
      </c>
      <c r="G264" s="120"/>
      <c r="H264" s="286"/>
      <c r="I264" s="289"/>
      <c r="J264" s="74"/>
      <c r="K264" s="59"/>
    </row>
    <row r="265" spans="1:11" ht="16.5" hidden="1">
      <c r="A265" s="73"/>
      <c r="B265" s="310"/>
      <c r="C265" s="310"/>
      <c r="D265" s="314"/>
      <c r="E265" s="77"/>
      <c r="F265" s="72" t="s">
        <v>135</v>
      </c>
      <c r="G265" s="120"/>
      <c r="H265" s="287"/>
      <c r="I265" s="290"/>
      <c r="J265" s="74"/>
      <c r="K265" s="59"/>
    </row>
    <row r="266" spans="1:11" ht="16.5" hidden="1">
      <c r="A266" s="73"/>
      <c r="B266" s="310"/>
      <c r="C266" s="310"/>
      <c r="D266" s="301" t="s">
        <v>268</v>
      </c>
      <c r="E266" s="302"/>
      <c r="F266" s="72" t="s">
        <v>134</v>
      </c>
      <c r="G266" s="120">
        <f>G263</f>
        <v>0</v>
      </c>
      <c r="H266" s="292">
        <f>SUM(G266:G268)</f>
        <v>0</v>
      </c>
      <c r="I266" s="288">
        <f>H266/H272</f>
        <v>0</v>
      </c>
      <c r="J266" s="74"/>
      <c r="K266" s="59"/>
    </row>
    <row r="267" spans="1:11" ht="16.5" hidden="1">
      <c r="A267" s="73"/>
      <c r="B267" s="310"/>
      <c r="C267" s="310"/>
      <c r="D267" s="304"/>
      <c r="E267" s="305"/>
      <c r="F267" s="72" t="s">
        <v>149</v>
      </c>
      <c r="G267" s="120">
        <f>G264</f>
        <v>0</v>
      </c>
      <c r="H267" s="286"/>
      <c r="I267" s="289"/>
      <c r="J267" s="74"/>
      <c r="K267" s="59"/>
    </row>
    <row r="268" spans="1:11" ht="16.5" hidden="1">
      <c r="A268" s="73"/>
      <c r="B268" s="311"/>
      <c r="C268" s="311"/>
      <c r="D268" s="307"/>
      <c r="E268" s="308"/>
      <c r="F268" s="72" t="s">
        <v>135</v>
      </c>
      <c r="G268" s="120">
        <f>G265</f>
        <v>0</v>
      </c>
      <c r="H268" s="287"/>
      <c r="I268" s="290"/>
      <c r="J268" s="74"/>
      <c r="K268" s="59"/>
    </row>
    <row r="269" spans="1:11" ht="16.5" hidden="1">
      <c r="A269" s="73"/>
      <c r="B269" s="300" t="s">
        <v>269</v>
      </c>
      <c r="C269" s="301"/>
      <c r="D269" s="301"/>
      <c r="E269" s="302"/>
      <c r="F269" s="72" t="s">
        <v>134</v>
      </c>
      <c r="G269" s="120">
        <f>G266</f>
        <v>0</v>
      </c>
      <c r="H269" s="292">
        <f>SUM(G269:G271)</f>
        <v>0</v>
      </c>
      <c r="I269" s="288">
        <f>H269/H272</f>
        <v>0</v>
      </c>
      <c r="J269" s="74"/>
      <c r="K269" s="59"/>
    </row>
    <row r="270" spans="1:11" ht="16.5" hidden="1">
      <c r="A270" s="73"/>
      <c r="B270" s="303"/>
      <c r="C270" s="304"/>
      <c r="D270" s="304"/>
      <c r="E270" s="305"/>
      <c r="F270" s="72" t="s">
        <v>149</v>
      </c>
      <c r="G270" s="120">
        <f t="shared" ref="G270:G271" si="42">G267</f>
        <v>0</v>
      </c>
      <c r="H270" s="286"/>
      <c r="I270" s="289"/>
      <c r="J270" s="74"/>
      <c r="K270" s="59"/>
    </row>
    <row r="271" spans="1:11" ht="16.5" hidden="1">
      <c r="A271" s="73"/>
      <c r="B271" s="306"/>
      <c r="C271" s="307"/>
      <c r="D271" s="307"/>
      <c r="E271" s="308"/>
      <c r="F271" s="72" t="s">
        <v>135</v>
      </c>
      <c r="G271" s="120">
        <f t="shared" si="42"/>
        <v>0</v>
      </c>
      <c r="H271" s="287"/>
      <c r="I271" s="290"/>
      <c r="J271" s="74"/>
      <c r="K271" s="59"/>
    </row>
    <row r="272" spans="1:11" ht="16.5">
      <c r="A272" s="73">
        <v>238</v>
      </c>
      <c r="B272" s="300" t="s">
        <v>270</v>
      </c>
      <c r="C272" s="301"/>
      <c r="D272" s="301"/>
      <c r="E272" s="302"/>
      <c r="F272" s="72" t="str">
        <f>F46</f>
        <v>未签订贷款协议</v>
      </c>
      <c r="G272" s="120">
        <f>G46</f>
        <v>0</v>
      </c>
      <c r="H272" s="292">
        <f>H50+H93+H189+H259+H269</f>
        <v>81232.152601567737</v>
      </c>
      <c r="I272" s="98">
        <f>G272/H272</f>
        <v>0</v>
      </c>
      <c r="J272" s="74"/>
      <c r="K272" s="59"/>
    </row>
    <row r="273" spans="1:11" ht="16.5">
      <c r="A273" s="73">
        <v>239</v>
      </c>
      <c r="B273" s="303"/>
      <c r="C273" s="304"/>
      <c r="D273" s="304"/>
      <c r="E273" s="305"/>
      <c r="F273" s="72" t="s">
        <v>134</v>
      </c>
      <c r="G273" s="120">
        <f>G51+G93+G189+G259+G269</f>
        <v>43482.880796010002</v>
      </c>
      <c r="H273" s="286"/>
      <c r="I273" s="98">
        <f>G273/H272</f>
        <v>0.53529149977457091</v>
      </c>
      <c r="J273" s="74"/>
      <c r="K273" s="59"/>
    </row>
    <row r="274" spans="1:11" ht="16.5">
      <c r="A274" s="73">
        <v>240</v>
      </c>
      <c r="B274" s="303"/>
      <c r="C274" s="304"/>
      <c r="D274" s="304"/>
      <c r="E274" s="305"/>
      <c r="F274" s="72" t="s">
        <v>149</v>
      </c>
      <c r="G274" s="120">
        <f>G52+G94+G190+G260+G270</f>
        <v>3433.0654808898003</v>
      </c>
      <c r="H274" s="286"/>
      <c r="I274" s="98">
        <f>G274/H272</f>
        <v>4.2262396981260643E-2</v>
      </c>
      <c r="J274" s="78"/>
      <c r="K274" s="59"/>
    </row>
    <row r="275" spans="1:11" ht="16.5">
      <c r="A275" s="73">
        <v>241</v>
      </c>
      <c r="B275" s="303"/>
      <c r="C275" s="304"/>
      <c r="D275" s="304"/>
      <c r="E275" s="305"/>
      <c r="F275" s="72" t="s">
        <v>135</v>
      </c>
      <c r="G275" s="120">
        <f>G53+G95+G191+G261+G268</f>
        <v>34316.206324667961</v>
      </c>
      <c r="H275" s="286"/>
      <c r="I275" s="98">
        <f>G275/H272</f>
        <v>0.42244610324416881</v>
      </c>
      <c r="J275" s="78"/>
      <c r="K275" s="59"/>
    </row>
    <row r="276" spans="1:11" ht="16.5">
      <c r="A276" s="73">
        <v>242</v>
      </c>
      <c r="B276" s="306"/>
      <c r="C276" s="307"/>
      <c r="D276" s="307"/>
      <c r="E276" s="308"/>
      <c r="F276" s="72" t="str">
        <f>F262</f>
        <v>其他</v>
      </c>
      <c r="G276" s="120">
        <f>G262</f>
        <v>0</v>
      </c>
      <c r="H276" s="287"/>
      <c r="I276" s="98">
        <f>G276/H272</f>
        <v>0</v>
      </c>
      <c r="J276" s="74"/>
      <c r="K276" s="59"/>
    </row>
    <row r="277" spans="1:11">
      <c r="H277" s="59"/>
    </row>
    <row r="279" spans="1:11">
      <c r="H279" s="59" t="b">
        <f>H272=应收账款排名!G29</f>
        <v>1</v>
      </c>
    </row>
    <row r="282" spans="1:11">
      <c r="H282" s="59"/>
    </row>
  </sheetData>
  <mergeCells count="282">
    <mergeCell ref="B272:E276"/>
    <mergeCell ref="H272:H276"/>
    <mergeCell ref="B259:E262"/>
    <mergeCell ref="H259:H262"/>
    <mergeCell ref="I259:I262"/>
    <mergeCell ref="B263:B268"/>
    <mergeCell ref="C263:C268"/>
    <mergeCell ref="D263:D265"/>
    <mergeCell ref="H263:H265"/>
    <mergeCell ref="I263:I265"/>
    <mergeCell ref="D266:E268"/>
    <mergeCell ref="H266:H268"/>
    <mergeCell ref="N132:S148"/>
    <mergeCell ref="I266:I268"/>
    <mergeCell ref="B269:E271"/>
    <mergeCell ref="H269:H271"/>
    <mergeCell ref="I269:I271"/>
    <mergeCell ref="C252:E255"/>
    <mergeCell ref="H252:H255"/>
    <mergeCell ref="I252:I255"/>
    <mergeCell ref="C256:C258"/>
    <mergeCell ref="D256:D258"/>
    <mergeCell ref="H256:H258"/>
    <mergeCell ref="I256:I258"/>
    <mergeCell ref="D232:D234"/>
    <mergeCell ref="H232:H234"/>
    <mergeCell ref="I232:I234"/>
    <mergeCell ref="D235:D237"/>
    <mergeCell ref="H235:H237"/>
    <mergeCell ref="I235:I237"/>
    <mergeCell ref="C222:E224"/>
    <mergeCell ref="H222:H224"/>
    <mergeCell ref="I222:I224"/>
    <mergeCell ref="C225:C251"/>
    <mergeCell ref="D225:D228"/>
    <mergeCell ref="H225:H228"/>
    <mergeCell ref="I225:I228"/>
    <mergeCell ref="D229:D231"/>
    <mergeCell ref="H229:H231"/>
    <mergeCell ref="I229:I231"/>
    <mergeCell ref="D245:D248"/>
    <mergeCell ref="H245:H248"/>
    <mergeCell ref="I245:I248"/>
    <mergeCell ref="D249:D251"/>
    <mergeCell ref="H249:H251"/>
    <mergeCell ref="I249:I251"/>
    <mergeCell ref="D238:D240"/>
    <mergeCell ref="H238:H240"/>
    <mergeCell ref="I238:I240"/>
    <mergeCell ref="D241:D244"/>
    <mergeCell ref="H241:H244"/>
    <mergeCell ref="I241:I244"/>
    <mergeCell ref="H207:H209"/>
    <mergeCell ref="I207:I209"/>
    <mergeCell ref="C210:C221"/>
    <mergeCell ref="D210:D212"/>
    <mergeCell ref="H210:H212"/>
    <mergeCell ref="I210:I212"/>
    <mergeCell ref="D213:D215"/>
    <mergeCell ref="H213:H215"/>
    <mergeCell ref="I213:I215"/>
    <mergeCell ref="I198:I200"/>
    <mergeCell ref="D201:D203"/>
    <mergeCell ref="H201:H203"/>
    <mergeCell ref="I201:I203"/>
    <mergeCell ref="D204:D206"/>
    <mergeCell ref="H204:H206"/>
    <mergeCell ref="I204:I206"/>
    <mergeCell ref="B192:B258"/>
    <mergeCell ref="C192:C206"/>
    <mergeCell ref="D192:D194"/>
    <mergeCell ref="H192:H194"/>
    <mergeCell ref="I192:I194"/>
    <mergeCell ref="D195:D197"/>
    <mergeCell ref="H195:H197"/>
    <mergeCell ref="I195:I197"/>
    <mergeCell ref="D198:D200"/>
    <mergeCell ref="H198:H200"/>
    <mergeCell ref="D216:D218"/>
    <mergeCell ref="H216:H218"/>
    <mergeCell ref="I216:I218"/>
    <mergeCell ref="D219:D221"/>
    <mergeCell ref="H219:H221"/>
    <mergeCell ref="I219:I221"/>
    <mergeCell ref="C207:E209"/>
    <mergeCell ref="C186:C188"/>
    <mergeCell ref="D186:D188"/>
    <mergeCell ref="H186:H188"/>
    <mergeCell ref="I186:I188"/>
    <mergeCell ref="B189:E191"/>
    <mergeCell ref="H189:H191"/>
    <mergeCell ref="I189:I191"/>
    <mergeCell ref="D180:D182"/>
    <mergeCell ref="H180:H182"/>
    <mergeCell ref="I180:I182"/>
    <mergeCell ref="C183:E185"/>
    <mergeCell ref="H183:H185"/>
    <mergeCell ref="I183:I185"/>
    <mergeCell ref="D165:D167"/>
    <mergeCell ref="H165:H167"/>
    <mergeCell ref="I165:I167"/>
    <mergeCell ref="D168:D170"/>
    <mergeCell ref="H168:H170"/>
    <mergeCell ref="I168:I170"/>
    <mergeCell ref="D156:D158"/>
    <mergeCell ref="H156:H158"/>
    <mergeCell ref="I156:I158"/>
    <mergeCell ref="D159:D161"/>
    <mergeCell ref="H159:H161"/>
    <mergeCell ref="I159:I161"/>
    <mergeCell ref="D162:D164"/>
    <mergeCell ref="H162:H164"/>
    <mergeCell ref="I162:I164"/>
    <mergeCell ref="D150:D152"/>
    <mergeCell ref="H150:H152"/>
    <mergeCell ref="I150:I152"/>
    <mergeCell ref="D153:D155"/>
    <mergeCell ref="H153:H155"/>
    <mergeCell ref="I153:I155"/>
    <mergeCell ref="D144:D146"/>
    <mergeCell ref="H144:H146"/>
    <mergeCell ref="I144:I146"/>
    <mergeCell ref="D147:D149"/>
    <mergeCell ref="H147:H149"/>
    <mergeCell ref="I147:I149"/>
    <mergeCell ref="D138:D140"/>
    <mergeCell ref="H138:H140"/>
    <mergeCell ref="I138:I140"/>
    <mergeCell ref="D141:D143"/>
    <mergeCell ref="H141:H143"/>
    <mergeCell ref="I141:I143"/>
    <mergeCell ref="D132:D134"/>
    <mergeCell ref="H132:H134"/>
    <mergeCell ref="I132:I134"/>
    <mergeCell ref="D135:D137"/>
    <mergeCell ref="H135:H137"/>
    <mergeCell ref="I135:I137"/>
    <mergeCell ref="H111:H113"/>
    <mergeCell ref="I111:I113"/>
    <mergeCell ref="D126:D128"/>
    <mergeCell ref="H126:H128"/>
    <mergeCell ref="I126:I128"/>
    <mergeCell ref="D129:D131"/>
    <mergeCell ref="H129:H131"/>
    <mergeCell ref="I129:I131"/>
    <mergeCell ref="D120:D122"/>
    <mergeCell ref="H120:H122"/>
    <mergeCell ref="I120:I122"/>
    <mergeCell ref="D123:D125"/>
    <mergeCell ref="H123:H125"/>
    <mergeCell ref="I123:I125"/>
    <mergeCell ref="I99:I101"/>
    <mergeCell ref="D102:D104"/>
    <mergeCell ref="H102:H104"/>
    <mergeCell ref="I102:I104"/>
    <mergeCell ref="D105:D107"/>
    <mergeCell ref="H105:H107"/>
    <mergeCell ref="I105:I107"/>
    <mergeCell ref="B96:B188"/>
    <mergeCell ref="C96:C182"/>
    <mergeCell ref="D96:D98"/>
    <mergeCell ref="H96:H98"/>
    <mergeCell ref="I96:I98"/>
    <mergeCell ref="D99:D101"/>
    <mergeCell ref="H99:H101"/>
    <mergeCell ref="D114:D116"/>
    <mergeCell ref="H114:H116"/>
    <mergeCell ref="I114:I116"/>
    <mergeCell ref="D117:D119"/>
    <mergeCell ref="H117:H119"/>
    <mergeCell ref="I117:I119"/>
    <mergeCell ref="D108:D110"/>
    <mergeCell ref="H108:H110"/>
    <mergeCell ref="I108:I110"/>
    <mergeCell ref="D111:D113"/>
    <mergeCell ref="I72:I74"/>
    <mergeCell ref="C87:C89"/>
    <mergeCell ref="D87:D89"/>
    <mergeCell ref="H87:H89"/>
    <mergeCell ref="I87:I89"/>
    <mergeCell ref="C90:C92"/>
    <mergeCell ref="D90:D92"/>
    <mergeCell ref="H90:H92"/>
    <mergeCell ref="I90:I92"/>
    <mergeCell ref="D81:D83"/>
    <mergeCell ref="H81:H83"/>
    <mergeCell ref="I81:I83"/>
    <mergeCell ref="C84:E86"/>
    <mergeCell ref="H84:H86"/>
    <mergeCell ref="I84:I86"/>
    <mergeCell ref="D66:D68"/>
    <mergeCell ref="H66:H68"/>
    <mergeCell ref="I66:I68"/>
    <mergeCell ref="B54:B92"/>
    <mergeCell ref="C54:C83"/>
    <mergeCell ref="D54:D56"/>
    <mergeCell ref="H54:H56"/>
    <mergeCell ref="I54:I56"/>
    <mergeCell ref="D57:D59"/>
    <mergeCell ref="H57:H59"/>
    <mergeCell ref="I57:I59"/>
    <mergeCell ref="D60:D62"/>
    <mergeCell ref="H60:H62"/>
    <mergeCell ref="D75:D77"/>
    <mergeCell ref="H75:H77"/>
    <mergeCell ref="I75:I77"/>
    <mergeCell ref="D78:D80"/>
    <mergeCell ref="H78:H80"/>
    <mergeCell ref="I78:I80"/>
    <mergeCell ref="D69:D71"/>
    <mergeCell ref="H69:H71"/>
    <mergeCell ref="I69:I71"/>
    <mergeCell ref="D72:D74"/>
    <mergeCell ref="H72:H74"/>
    <mergeCell ref="A1:J1"/>
    <mergeCell ref="H2:J2"/>
    <mergeCell ref="H43:H45"/>
    <mergeCell ref="I43:I45"/>
    <mergeCell ref="I60:I62"/>
    <mergeCell ref="D63:D65"/>
    <mergeCell ref="H63:H65"/>
    <mergeCell ref="I63:I65"/>
    <mergeCell ref="I50:I53"/>
    <mergeCell ref="D40:D42"/>
    <mergeCell ref="H40:H42"/>
    <mergeCell ref="I40:I42"/>
    <mergeCell ref="D43:D45"/>
    <mergeCell ref="I34:I36"/>
    <mergeCell ref="H34:H36"/>
    <mergeCell ref="D34:D36"/>
    <mergeCell ref="I31:I33"/>
    <mergeCell ref="H31:H33"/>
    <mergeCell ref="D31:D33"/>
    <mergeCell ref="I28:I30"/>
    <mergeCell ref="H28:H30"/>
    <mergeCell ref="D28:D30"/>
    <mergeCell ref="I4:I6"/>
    <mergeCell ref="H4:H6"/>
    <mergeCell ref="I93:I95"/>
    <mergeCell ref="H93:H95"/>
    <mergeCell ref="B93:E95"/>
    <mergeCell ref="I25:I27"/>
    <mergeCell ref="H25:H27"/>
    <mergeCell ref="D25:D27"/>
    <mergeCell ref="I22:I24"/>
    <mergeCell ref="H22:H24"/>
    <mergeCell ref="D22:D24"/>
    <mergeCell ref="C4:C45"/>
    <mergeCell ref="B4:B49"/>
    <mergeCell ref="D37:D39"/>
    <mergeCell ref="H37:H39"/>
    <mergeCell ref="I37:I39"/>
    <mergeCell ref="C46:E49"/>
    <mergeCell ref="H46:H49"/>
    <mergeCell ref="I46:I49"/>
    <mergeCell ref="B50:E53"/>
    <mergeCell ref="H50:H53"/>
    <mergeCell ref="D13:D15"/>
    <mergeCell ref="I10:I12"/>
    <mergeCell ref="H10:H12"/>
    <mergeCell ref="D10:D12"/>
    <mergeCell ref="I7:I9"/>
    <mergeCell ref="D4:D6"/>
    <mergeCell ref="I19:I21"/>
    <mergeCell ref="H19:H21"/>
    <mergeCell ref="D19:D21"/>
    <mergeCell ref="I16:I18"/>
    <mergeCell ref="H16:H18"/>
    <mergeCell ref="D16:D18"/>
    <mergeCell ref="I13:I15"/>
    <mergeCell ref="H13:H15"/>
    <mergeCell ref="H7:H9"/>
    <mergeCell ref="D7:D9"/>
    <mergeCell ref="D174:D176"/>
    <mergeCell ref="H174:H176"/>
    <mergeCell ref="I174:I176"/>
    <mergeCell ref="D177:D179"/>
    <mergeCell ref="H177:H179"/>
    <mergeCell ref="I177:I179"/>
    <mergeCell ref="D171:D173"/>
    <mergeCell ref="H171:H173"/>
    <mergeCell ref="I171:I173"/>
  </mergeCells>
  <phoneticPr fontId="1" type="noConversion"/>
  <pageMargins left="0.19685039370078741" right="0.19685039370078741" top="0.19685039370078741" bottom="0.19685039370078741" header="0.31496062992125984" footer="0.31496062992125984"/>
  <pageSetup paperSize="9" scale="71" orientation="portrait" horizontalDpi="4294967295" verticalDpi="4294967295" r:id="rId1"/>
  <colBreaks count="1" manualBreakCount="1">
    <brk id="10" max="1048575" man="1"/>
  </colBreaks>
</worksheet>
</file>

<file path=xl/worksheets/sheet8.xml><?xml version="1.0" encoding="utf-8"?>
<worksheet xmlns="http://schemas.openxmlformats.org/spreadsheetml/2006/main" xmlns:r="http://schemas.openxmlformats.org/officeDocument/2006/relationships">
  <dimension ref="A2:J14"/>
  <sheetViews>
    <sheetView workbookViewId="0">
      <selection activeCell="F7" sqref="F7"/>
    </sheetView>
  </sheetViews>
  <sheetFormatPr defaultColWidth="8.75" defaultRowHeight="13.5"/>
  <cols>
    <col min="1" max="1" width="5.75" style="162" bestFit="1" customWidth="1"/>
    <col min="2" max="2" width="20.625" style="157" bestFit="1" customWidth="1"/>
    <col min="3" max="3" width="21.375" style="157" bestFit="1" customWidth="1"/>
    <col min="4" max="4" width="17.125" style="157" customWidth="1"/>
    <col min="5" max="5" width="27.75" style="159" bestFit="1" customWidth="1"/>
    <col min="6" max="6" width="65.75" style="157" customWidth="1"/>
    <col min="7" max="8" width="17.625" style="157" bestFit="1" customWidth="1"/>
    <col min="9" max="9" width="19.75" style="157" bestFit="1" customWidth="1"/>
    <col min="10" max="10" width="11.875" style="157" bestFit="1" customWidth="1"/>
    <col min="11" max="16384" width="8.75" style="157"/>
  </cols>
  <sheetData>
    <row r="2" spans="1:10" ht="32.25" customHeight="1">
      <c r="A2" s="330" t="s">
        <v>361</v>
      </c>
      <c r="B2" s="330"/>
      <c r="C2" s="330"/>
      <c r="D2" s="330"/>
      <c r="E2" s="330"/>
      <c r="F2" s="330"/>
      <c r="G2" s="330"/>
      <c r="H2" s="330"/>
      <c r="I2" s="330"/>
      <c r="J2" s="330"/>
    </row>
    <row r="4" spans="1:10">
      <c r="A4" s="331" t="s">
        <v>362</v>
      </c>
      <c r="B4" s="332"/>
      <c r="C4" s="158"/>
      <c r="I4" s="157" t="s">
        <v>363</v>
      </c>
    </row>
    <row r="5" spans="1:10" s="162" customFormat="1" ht="24" customHeight="1">
      <c r="A5" s="160" t="s">
        <v>364</v>
      </c>
      <c r="B5" s="160" t="s">
        <v>365</v>
      </c>
      <c r="C5" s="160" t="s">
        <v>366</v>
      </c>
      <c r="D5" s="160" t="s">
        <v>367</v>
      </c>
      <c r="E5" s="161" t="s">
        <v>368</v>
      </c>
      <c r="F5" s="160" t="s">
        <v>369</v>
      </c>
      <c r="G5" s="160" t="s">
        <v>370</v>
      </c>
      <c r="H5" s="160" t="s">
        <v>371</v>
      </c>
      <c r="I5" s="160" t="s">
        <v>372</v>
      </c>
      <c r="J5" s="160" t="s">
        <v>373</v>
      </c>
    </row>
    <row r="6" spans="1:10" s="169" customFormat="1" ht="45" customHeight="1">
      <c r="A6" s="163">
        <v>1</v>
      </c>
      <c r="B6" s="164"/>
      <c r="C6" s="164"/>
      <c r="D6" s="165"/>
      <c r="E6" s="166"/>
      <c r="F6" s="167"/>
      <c r="G6" s="165"/>
      <c r="H6" s="165"/>
      <c r="I6" s="168">
        <f t="shared" ref="I6:I11" si="0">G6-H6</f>
        <v>0</v>
      </c>
      <c r="J6" s="165"/>
    </row>
    <row r="7" spans="1:10" ht="74.25" customHeight="1">
      <c r="A7" s="160">
        <v>2</v>
      </c>
      <c r="B7" s="170"/>
      <c r="C7" s="164"/>
      <c r="D7" s="165"/>
      <c r="E7" s="171"/>
      <c r="F7" s="172"/>
      <c r="G7" s="173"/>
      <c r="H7" s="168"/>
      <c r="I7" s="168">
        <f>G7-H7</f>
        <v>0</v>
      </c>
      <c r="J7" s="168"/>
    </row>
    <row r="8" spans="1:10" s="169" customFormat="1" ht="45" customHeight="1">
      <c r="A8" s="160">
        <v>3</v>
      </c>
      <c r="B8" s="164"/>
      <c r="C8" s="164"/>
      <c r="D8" s="165"/>
      <c r="E8" s="171"/>
      <c r="F8" s="167"/>
      <c r="G8" s="168"/>
      <c r="H8" s="168"/>
      <c r="I8" s="168">
        <f t="shared" si="0"/>
        <v>0</v>
      </c>
      <c r="J8" s="168"/>
    </row>
    <row r="9" spans="1:10" s="169" customFormat="1" ht="51" customHeight="1">
      <c r="A9" s="163">
        <v>4</v>
      </c>
      <c r="B9" s="164"/>
      <c r="C9" s="164"/>
      <c r="D9" s="165"/>
      <c r="E9" s="171"/>
      <c r="F9" s="167"/>
      <c r="G9" s="165"/>
      <c r="H9" s="165"/>
      <c r="I9" s="168">
        <f t="shared" si="0"/>
        <v>0</v>
      </c>
      <c r="J9" s="165"/>
    </row>
    <row r="10" spans="1:10" s="169" customFormat="1" ht="45" customHeight="1">
      <c r="A10" s="160">
        <v>5</v>
      </c>
      <c r="B10" s="164"/>
      <c r="C10" s="164"/>
      <c r="D10" s="165"/>
      <c r="E10" s="174"/>
      <c r="F10" s="167"/>
      <c r="G10" s="165"/>
      <c r="H10" s="165"/>
      <c r="I10" s="168">
        <f t="shared" si="0"/>
        <v>0</v>
      </c>
      <c r="J10" s="165"/>
    </row>
    <row r="11" spans="1:10" s="169" customFormat="1" ht="45" customHeight="1">
      <c r="A11" s="163">
        <v>6</v>
      </c>
      <c r="B11" s="164"/>
      <c r="C11" s="164"/>
      <c r="D11" s="165"/>
      <c r="E11" s="174"/>
      <c r="F11" s="167"/>
      <c r="G11" s="165"/>
      <c r="H11" s="165"/>
      <c r="I11" s="168">
        <f t="shared" si="0"/>
        <v>0</v>
      </c>
      <c r="J11" s="165"/>
    </row>
    <row r="12" spans="1:10" ht="35.25" customHeight="1">
      <c r="A12" s="333" t="s">
        <v>374</v>
      </c>
      <c r="B12" s="334"/>
      <c r="C12" s="175"/>
      <c r="D12" s="176">
        <f>SUM(D6:D11)</f>
        <v>0</v>
      </c>
      <c r="E12" s="177"/>
      <c r="F12" s="178"/>
      <c r="G12" s="176">
        <f>SUM(G6:G11)</f>
        <v>0</v>
      </c>
      <c r="H12" s="176">
        <f>SUM(H6:H11)</f>
        <v>0</v>
      </c>
      <c r="I12" s="176">
        <f>SUM(I6:I11)</f>
        <v>0</v>
      </c>
      <c r="J12" s="176">
        <f>SUM(J6:J11)</f>
        <v>0</v>
      </c>
    </row>
    <row r="14" spans="1:10">
      <c r="D14" t="s">
        <v>375</v>
      </c>
      <c r="I14" t="s">
        <v>376</v>
      </c>
    </row>
  </sheetData>
  <mergeCells count="3">
    <mergeCell ref="A2:J2"/>
    <mergeCell ref="A4:B4"/>
    <mergeCell ref="A12:B1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7030A0"/>
  </sheetPr>
  <dimension ref="D4:D5"/>
  <sheetViews>
    <sheetView workbookViewId="0">
      <selection activeCell="D20" sqref="D20"/>
    </sheetView>
  </sheetViews>
  <sheetFormatPr defaultRowHeight="13.5"/>
  <cols>
    <col min="4" max="4" width="65.375" bestFit="1" customWidth="1"/>
  </cols>
  <sheetData>
    <row r="4" spans="4:4" ht="20.25">
      <c r="D4" s="60" t="s">
        <v>273</v>
      </c>
    </row>
    <row r="5" spans="4:4" ht="20.25">
      <c r="D5" s="60" t="s">
        <v>274</v>
      </c>
    </row>
  </sheetData>
  <phoneticPr fontId="1"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应收账款排名</vt:lpstr>
      <vt:lpstr>已完工未结算</vt:lpstr>
      <vt:lpstr>分项目汇总排名表</vt:lpstr>
      <vt:lpstr>应收质保金排名表</vt:lpstr>
      <vt:lpstr>往来单位余额表</vt:lpstr>
      <vt:lpstr>重点项目跟踪</vt:lpstr>
      <vt:lpstr>分国别应收账款</vt:lpstr>
      <vt:lpstr>垫资投资类项目资金投入月度跟踪表</vt:lpstr>
      <vt:lpstr>指标排名分析及两金压降工作汇报（word文档上报）</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2018-12-25T07:48:50Z</dcterms:modified>
</cp:coreProperties>
</file>