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365" yWindow="60" windowWidth="12405" windowHeight="12600" tabRatio="633" activeTab="2"/>
  </bookViews>
  <sheets>
    <sheet name="公司汇总" sheetId="6" r:id="rId1"/>
    <sheet name="集团公司月汇总" sheetId="17" r:id="rId2"/>
    <sheet name="海外事业部汇总" sheetId="18" r:id="rId3"/>
    <sheet name="公路市政事业部汇总" sheetId="11" r:id="rId4"/>
    <sheet name="铁路轨道事业部汇总" sheetId="12" r:id="rId5"/>
    <sheet name="城市房建事业部汇总 " sheetId="14" r:id="rId6"/>
    <sheet name="非建筑业汇总" sheetId="15" r:id="rId7"/>
    <sheet name="单位" sheetId="10" r:id="rId8"/>
    <sheet name="Sheet1" sheetId="19" r:id="rId9"/>
  </sheets>
  <definedNames>
    <definedName name="_xlnm.Print_Area" localSheetId="0">公司汇总!$A$2:$S$36</definedName>
    <definedName name="_xlnm.Print_Titles" localSheetId="1">集团公司月汇总!$1:$4</definedName>
  </definedNames>
  <calcPr calcId="145621" concurrentCalc="0"/>
</workbook>
</file>

<file path=xl/calcChain.xml><?xml version="1.0" encoding="utf-8"?>
<calcChain xmlns="http://schemas.openxmlformats.org/spreadsheetml/2006/main">
  <c r="Q107" i="18" l="1"/>
  <c r="C107" i="18"/>
  <c r="P107" i="18"/>
  <c r="D107" i="18"/>
  <c r="O107" i="18"/>
  <c r="Q105" i="18"/>
  <c r="C105" i="18"/>
  <c r="S105" i="18"/>
  <c r="P105" i="18"/>
  <c r="D105" i="18"/>
  <c r="R105" i="18"/>
  <c r="O105" i="18"/>
  <c r="Q104" i="18"/>
  <c r="C104" i="18"/>
  <c r="S104" i="18"/>
  <c r="P104" i="18"/>
  <c r="D104" i="18"/>
  <c r="R104" i="18"/>
  <c r="O104" i="18"/>
  <c r="Q103" i="18"/>
  <c r="C103" i="18"/>
  <c r="S103" i="18"/>
  <c r="P103" i="18"/>
  <c r="D103" i="18"/>
  <c r="R103" i="18"/>
  <c r="O103" i="18"/>
  <c r="S99" i="18"/>
  <c r="Q100" i="18"/>
  <c r="C100" i="18"/>
  <c r="P100" i="18"/>
  <c r="D100" i="18"/>
  <c r="O100" i="18"/>
  <c r="Q98" i="18"/>
  <c r="C98" i="18"/>
  <c r="S98" i="18"/>
  <c r="P98" i="18"/>
  <c r="D98" i="18"/>
  <c r="R98" i="18"/>
  <c r="O98" i="18"/>
  <c r="Q95" i="18"/>
  <c r="C95" i="18"/>
  <c r="S95" i="18"/>
  <c r="P95" i="18"/>
  <c r="D95" i="18"/>
  <c r="R95" i="18"/>
  <c r="O95" i="18"/>
  <c r="O87" i="18"/>
  <c r="P87" i="18"/>
  <c r="Q87" i="18"/>
  <c r="O88" i="18"/>
  <c r="P88" i="18"/>
  <c r="Q88" i="18"/>
  <c r="O89" i="18"/>
  <c r="P89" i="18"/>
  <c r="Q89" i="18"/>
  <c r="Q86" i="18"/>
  <c r="P86" i="18"/>
  <c r="O86" i="18"/>
  <c r="O81" i="18"/>
  <c r="O82" i="18"/>
  <c r="O83" i="18"/>
  <c r="O64" i="18"/>
  <c r="O65" i="18"/>
  <c r="O66" i="18"/>
  <c r="Q82" i="18"/>
  <c r="P82" i="18"/>
  <c r="P81" i="18"/>
  <c r="Q81" i="18"/>
  <c r="P66" i="18"/>
  <c r="Q66" i="18"/>
  <c r="P65" i="18"/>
  <c r="Q65" i="18"/>
  <c r="Q64" i="18"/>
  <c r="P64" i="18"/>
  <c r="D6" i="19"/>
  <c r="D7" i="19"/>
  <c r="O62" i="18"/>
  <c r="P62" i="18"/>
  <c r="Q62" i="18"/>
  <c r="O63" i="18"/>
  <c r="P63" i="18"/>
  <c r="Q63" i="18"/>
  <c r="O67" i="18"/>
  <c r="P67" i="18"/>
  <c r="Q67" i="18"/>
  <c r="O68" i="18"/>
  <c r="P68" i="18"/>
  <c r="Q68" i="18"/>
  <c r="O69" i="18"/>
  <c r="P69" i="18"/>
  <c r="Q69" i="18"/>
  <c r="O70" i="18"/>
  <c r="P70" i="18"/>
  <c r="Q70" i="18"/>
  <c r="O71" i="18"/>
  <c r="P71" i="18"/>
  <c r="Q71" i="18"/>
  <c r="O72" i="18"/>
  <c r="P72" i="18"/>
  <c r="Q72" i="18"/>
  <c r="O73" i="18"/>
  <c r="P73" i="18"/>
  <c r="Q73" i="18"/>
  <c r="O74" i="18"/>
  <c r="P74" i="18"/>
  <c r="Q74" i="18"/>
  <c r="O75" i="18"/>
  <c r="P75" i="18"/>
  <c r="Q75" i="18"/>
  <c r="O76" i="18"/>
  <c r="P76" i="18"/>
  <c r="Q76" i="18"/>
  <c r="O77" i="18"/>
  <c r="P77" i="18"/>
  <c r="Q77" i="18"/>
  <c r="O78" i="18"/>
  <c r="P78" i="18"/>
  <c r="Q78" i="18"/>
  <c r="O79" i="18"/>
  <c r="P79" i="18"/>
  <c r="Q79" i="18"/>
  <c r="O80" i="18"/>
  <c r="P80" i="18"/>
  <c r="Q80" i="18"/>
  <c r="P83" i="18"/>
  <c r="Q83" i="18"/>
  <c r="O84" i="18"/>
  <c r="P84" i="18"/>
  <c r="Q84" i="18"/>
  <c r="Q61" i="18"/>
  <c r="P61" i="18"/>
  <c r="O61" i="18"/>
  <c r="R61" i="18"/>
  <c r="S61" i="18"/>
  <c r="R62" i="18"/>
  <c r="S62" i="18"/>
  <c r="R63" i="18"/>
  <c r="S63" i="18"/>
  <c r="R67" i="18"/>
  <c r="S67" i="18"/>
  <c r="R68" i="18"/>
  <c r="S68" i="18"/>
  <c r="R69" i="18"/>
  <c r="S69" i="18"/>
  <c r="R70" i="18"/>
  <c r="S70" i="18"/>
  <c r="R71" i="18"/>
  <c r="S71" i="18"/>
  <c r="R72" i="18"/>
  <c r="S72" i="18"/>
  <c r="R73" i="18"/>
  <c r="S73" i="18"/>
  <c r="R74" i="18"/>
  <c r="S74" i="18"/>
  <c r="R75" i="18"/>
  <c r="S75" i="18"/>
  <c r="R76" i="18"/>
  <c r="S76" i="18"/>
  <c r="R77" i="18"/>
  <c r="S77" i="18"/>
  <c r="R78" i="18"/>
  <c r="S78" i="18"/>
  <c r="R79" i="18"/>
  <c r="S79" i="18"/>
  <c r="R80" i="18"/>
  <c r="S80" i="18"/>
  <c r="R83" i="18"/>
  <c r="S83" i="18"/>
  <c r="R84" i="18"/>
  <c r="S84" i="18"/>
  <c r="P8" i="18"/>
  <c r="R8" i="18"/>
  <c r="Q8" i="18"/>
  <c r="S8" i="18"/>
  <c r="P9" i="18"/>
  <c r="R9" i="18"/>
  <c r="Q9" i="18"/>
  <c r="S9" i="18"/>
  <c r="P10" i="18"/>
  <c r="R10" i="18"/>
  <c r="Q10" i="18"/>
  <c r="S10" i="18"/>
  <c r="P11" i="18"/>
  <c r="R11" i="18"/>
  <c r="Q11" i="18"/>
  <c r="S11" i="18"/>
  <c r="P12" i="18"/>
  <c r="R12" i="18"/>
  <c r="Q12" i="18"/>
  <c r="S12" i="18"/>
  <c r="P13" i="18"/>
  <c r="R13" i="18"/>
  <c r="Q13" i="18"/>
  <c r="S13" i="18"/>
  <c r="P14" i="18"/>
  <c r="R14" i="18"/>
  <c r="Q14" i="18"/>
  <c r="S14" i="18"/>
  <c r="P15" i="18"/>
  <c r="R15" i="18"/>
  <c r="Q15" i="18"/>
  <c r="S15" i="18"/>
  <c r="P16" i="18"/>
  <c r="R16" i="18"/>
  <c r="Q16" i="18"/>
  <c r="S16" i="18"/>
  <c r="P17" i="18"/>
  <c r="R17" i="18"/>
  <c r="Q17" i="18"/>
  <c r="S17" i="18"/>
  <c r="P18" i="18"/>
  <c r="R18" i="18"/>
  <c r="Q18" i="18"/>
  <c r="S18" i="18"/>
  <c r="P19" i="18"/>
  <c r="R19" i="18"/>
  <c r="Q19" i="18"/>
  <c r="S19" i="18"/>
  <c r="P20" i="18"/>
  <c r="R20" i="18"/>
  <c r="Q20" i="18"/>
  <c r="S20" i="18"/>
  <c r="P21" i="18"/>
  <c r="R21" i="18"/>
  <c r="Q21" i="18"/>
  <c r="S21" i="18"/>
  <c r="P22" i="18"/>
  <c r="R22" i="18"/>
  <c r="Q22" i="18"/>
  <c r="S22" i="18"/>
  <c r="P23" i="18"/>
  <c r="R23" i="18"/>
  <c r="Q23" i="18"/>
  <c r="S23" i="18"/>
  <c r="P24" i="18"/>
  <c r="R24" i="18"/>
  <c r="Q24" i="18"/>
  <c r="S24" i="18"/>
  <c r="P25" i="18"/>
  <c r="R25" i="18"/>
  <c r="Q25" i="18"/>
  <c r="S25" i="18"/>
  <c r="P26" i="18"/>
  <c r="R26" i="18"/>
  <c r="Q26" i="18"/>
  <c r="S26" i="18"/>
  <c r="P27" i="18"/>
  <c r="R27" i="18"/>
  <c r="Q27" i="18"/>
  <c r="S27" i="18"/>
  <c r="P28" i="18"/>
  <c r="R28" i="18"/>
  <c r="Q28" i="18"/>
  <c r="S28" i="18"/>
  <c r="P29" i="18"/>
  <c r="R29" i="18"/>
  <c r="Q29" i="18"/>
  <c r="S29" i="18"/>
  <c r="P30" i="18"/>
  <c r="R30" i="18"/>
  <c r="Q30" i="18"/>
  <c r="S30" i="18"/>
  <c r="P31" i="18"/>
  <c r="R31" i="18"/>
  <c r="Q31" i="18"/>
  <c r="S31" i="18"/>
  <c r="P32" i="18"/>
  <c r="R32" i="18"/>
  <c r="Q32" i="18"/>
  <c r="S32" i="18"/>
  <c r="P33" i="18"/>
  <c r="R33" i="18"/>
  <c r="Q33" i="18"/>
  <c r="S33" i="18"/>
  <c r="P34" i="18"/>
  <c r="R34" i="18"/>
  <c r="Q34" i="18"/>
  <c r="S34" i="18"/>
  <c r="P35" i="18"/>
  <c r="R35" i="18"/>
  <c r="Q35" i="18"/>
  <c r="S35" i="18"/>
  <c r="P36" i="18"/>
  <c r="R36" i="18"/>
  <c r="Q36" i="18"/>
  <c r="S36" i="18"/>
  <c r="P37" i="18"/>
  <c r="R37" i="18"/>
  <c r="Q37" i="18"/>
  <c r="S37" i="18"/>
  <c r="P38" i="18"/>
  <c r="R38" i="18"/>
  <c r="Q38" i="18"/>
  <c r="S38" i="18"/>
  <c r="P39" i="18"/>
  <c r="R39" i="18"/>
  <c r="Q39" i="18"/>
  <c r="S39" i="18"/>
  <c r="P40" i="18"/>
  <c r="R40" i="18"/>
  <c r="Q40" i="18"/>
  <c r="S40" i="18"/>
  <c r="P41" i="18"/>
  <c r="R41" i="18"/>
  <c r="Q41" i="18"/>
  <c r="S41" i="18"/>
  <c r="P42" i="18"/>
  <c r="R42" i="18"/>
  <c r="Q42" i="18"/>
  <c r="S42" i="18"/>
  <c r="P43" i="18"/>
  <c r="R43" i="18"/>
  <c r="Q43" i="18"/>
  <c r="S43" i="18"/>
  <c r="P44" i="18"/>
  <c r="R44" i="18"/>
  <c r="Q44" i="18"/>
  <c r="S44" i="18"/>
  <c r="P45" i="18"/>
  <c r="R45" i="18"/>
  <c r="Q45" i="18"/>
  <c r="S45" i="18"/>
  <c r="P46" i="18"/>
  <c r="R46" i="18"/>
  <c r="Q46" i="18"/>
  <c r="S46" i="18"/>
  <c r="P47" i="18"/>
  <c r="R47" i="18"/>
  <c r="Q47" i="18"/>
  <c r="S47" i="18"/>
  <c r="P48" i="18"/>
  <c r="R48" i="18"/>
  <c r="Q48" i="18"/>
  <c r="S48" i="18"/>
  <c r="P49" i="18"/>
  <c r="R49" i="18"/>
  <c r="Q49" i="18"/>
  <c r="S49" i="18"/>
  <c r="P50" i="18"/>
  <c r="R50" i="18"/>
  <c r="Q50" i="18"/>
  <c r="S50" i="18"/>
  <c r="P51" i="18"/>
  <c r="R51" i="18"/>
  <c r="Q51" i="18"/>
  <c r="S51" i="18"/>
  <c r="P52" i="18"/>
  <c r="R52" i="18"/>
  <c r="Q52" i="18"/>
  <c r="S52" i="18"/>
  <c r="P53" i="18"/>
  <c r="R53" i="18"/>
  <c r="Q53" i="18"/>
  <c r="S53" i="18"/>
  <c r="P54" i="18"/>
  <c r="R54" i="18"/>
  <c r="Q54" i="18"/>
  <c r="S54" i="18"/>
  <c r="P55" i="18"/>
  <c r="R55" i="18"/>
  <c r="Q55" i="18"/>
  <c r="S55" i="18"/>
  <c r="P56" i="18"/>
  <c r="R56" i="18"/>
  <c r="Q56" i="18"/>
  <c r="S56" i="18"/>
  <c r="P57" i="18"/>
  <c r="R57" i="18"/>
  <c r="Q57" i="18"/>
  <c r="S57" i="18"/>
  <c r="P58" i="18"/>
  <c r="R58" i="18"/>
  <c r="Q58" i="18"/>
  <c r="S58" i="18"/>
  <c r="P59" i="18"/>
  <c r="R59" i="18"/>
  <c r="Q59" i="18"/>
  <c r="S59"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8" i="18"/>
  <c r="D85" i="18"/>
  <c r="E85" i="18"/>
  <c r="F85" i="18"/>
  <c r="G85" i="18"/>
  <c r="H85" i="18"/>
  <c r="I85" i="18"/>
  <c r="J85" i="18"/>
  <c r="K85" i="18"/>
  <c r="L85" i="18"/>
  <c r="M85" i="18"/>
  <c r="N85" i="18"/>
  <c r="O85" i="18"/>
  <c r="P85" i="18"/>
  <c r="Q85" i="18"/>
  <c r="R85" i="18"/>
  <c r="S85" i="18"/>
  <c r="T85" i="18"/>
  <c r="U85" i="18"/>
  <c r="C85" i="18"/>
  <c r="U60" i="18"/>
  <c r="T60" i="18"/>
  <c r="D60" i="18"/>
  <c r="E60" i="18"/>
  <c r="F60" i="18"/>
  <c r="G60" i="18"/>
  <c r="H60" i="18"/>
  <c r="I60" i="18"/>
  <c r="J60" i="18"/>
  <c r="K60" i="18"/>
  <c r="L60" i="18"/>
  <c r="M60" i="18"/>
  <c r="N60" i="18"/>
  <c r="O60" i="18"/>
  <c r="P60" i="18"/>
  <c r="R60" i="18"/>
  <c r="Q60" i="18"/>
  <c r="C60" i="18"/>
  <c r="S60" i="18"/>
  <c r="T7" i="18"/>
  <c r="U7" i="18"/>
  <c r="U6" i="18"/>
  <c r="O7" i="18"/>
  <c r="O6" i="18"/>
  <c r="P7" i="18"/>
  <c r="P6" i="18"/>
  <c r="Q7" i="18"/>
  <c r="D7" i="18"/>
  <c r="E7" i="18"/>
  <c r="E6" i="18"/>
  <c r="F7" i="18"/>
  <c r="F6" i="18"/>
  <c r="G7" i="18"/>
  <c r="G6" i="18"/>
  <c r="H7" i="18"/>
  <c r="I7" i="18"/>
  <c r="I6" i="18"/>
  <c r="J7" i="18"/>
  <c r="J6" i="18"/>
  <c r="K7" i="18"/>
  <c r="K6" i="18"/>
  <c r="L7" i="18"/>
  <c r="M7" i="18"/>
  <c r="M6" i="18"/>
  <c r="M101" i="18"/>
  <c r="M5" i="18"/>
  <c r="N7" i="18"/>
  <c r="N6" i="18"/>
  <c r="C7" i="18"/>
  <c r="C6" i="18"/>
  <c r="J101" i="18"/>
  <c r="K101" i="18"/>
  <c r="L101" i="18"/>
  <c r="N101" i="18"/>
  <c r="D106" i="18"/>
  <c r="E106" i="18"/>
  <c r="F106" i="18"/>
  <c r="G106" i="18"/>
  <c r="H106" i="18"/>
  <c r="I106" i="18"/>
  <c r="O106" i="18"/>
  <c r="P106" i="18"/>
  <c r="Q106" i="18"/>
  <c r="R106" i="18"/>
  <c r="S106" i="18"/>
  <c r="T106" i="18"/>
  <c r="U106" i="18"/>
  <c r="C106" i="18"/>
  <c r="D102" i="18"/>
  <c r="E102" i="18"/>
  <c r="F102" i="18"/>
  <c r="G102" i="18"/>
  <c r="G101" i="18"/>
  <c r="H102" i="18"/>
  <c r="I102" i="18"/>
  <c r="O102" i="18"/>
  <c r="P102" i="18"/>
  <c r="Q102" i="18"/>
  <c r="T102" i="18"/>
  <c r="U102" i="18"/>
  <c r="U101" i="18"/>
  <c r="C102" i="18"/>
  <c r="C101" i="18"/>
  <c r="D99" i="18"/>
  <c r="E99" i="18"/>
  <c r="F99" i="18"/>
  <c r="G99" i="18"/>
  <c r="H99" i="18"/>
  <c r="I99" i="18"/>
  <c r="O99" i="18"/>
  <c r="P99" i="18"/>
  <c r="Q99" i="18"/>
  <c r="R99" i="18"/>
  <c r="T99" i="18"/>
  <c r="U99" i="18"/>
  <c r="C99" i="18"/>
  <c r="D96" i="18"/>
  <c r="E96" i="18"/>
  <c r="F96" i="18"/>
  <c r="G96" i="18"/>
  <c r="H96" i="18"/>
  <c r="I96" i="18"/>
  <c r="O96" i="18"/>
  <c r="P96" i="18"/>
  <c r="Q96" i="18"/>
  <c r="R96" i="18"/>
  <c r="S96" i="18"/>
  <c r="T96" i="18"/>
  <c r="U96" i="18"/>
  <c r="D97" i="18"/>
  <c r="E97" i="18"/>
  <c r="F97" i="18"/>
  <c r="G97" i="18"/>
  <c r="H97" i="18"/>
  <c r="I97" i="18"/>
  <c r="O97" i="18"/>
  <c r="P97" i="18"/>
  <c r="Q97" i="18"/>
  <c r="R97" i="18"/>
  <c r="S97" i="18"/>
  <c r="T97" i="18"/>
  <c r="U97" i="18"/>
  <c r="C97" i="18"/>
  <c r="C96" i="18"/>
  <c r="D93" i="18"/>
  <c r="E93" i="18"/>
  <c r="F93" i="18"/>
  <c r="G93" i="18"/>
  <c r="H93" i="18"/>
  <c r="I93" i="18"/>
  <c r="O93" i="18"/>
  <c r="P93" i="18"/>
  <c r="Q93" i="18"/>
  <c r="R93" i="18"/>
  <c r="S93" i="18"/>
  <c r="T93" i="18"/>
  <c r="U93" i="18"/>
  <c r="D94" i="18"/>
  <c r="E94" i="18"/>
  <c r="F94" i="18"/>
  <c r="G94" i="18"/>
  <c r="H94" i="18"/>
  <c r="I94" i="18"/>
  <c r="O94" i="18"/>
  <c r="P94" i="18"/>
  <c r="Q94" i="18"/>
  <c r="R94" i="18"/>
  <c r="S94" i="18"/>
  <c r="T94" i="18"/>
  <c r="U94" i="18"/>
  <c r="C93" i="18"/>
  <c r="C94" i="18"/>
  <c r="D91" i="18"/>
  <c r="D90" i="18"/>
  <c r="E91" i="18"/>
  <c r="E90" i="18"/>
  <c r="F91" i="18"/>
  <c r="F90" i="18"/>
  <c r="G91" i="18"/>
  <c r="G90" i="18"/>
  <c r="H91" i="18"/>
  <c r="H90" i="18"/>
  <c r="I91" i="18"/>
  <c r="I90" i="18"/>
  <c r="O91" i="18"/>
  <c r="O90" i="18"/>
  <c r="P91" i="18"/>
  <c r="P90" i="18"/>
  <c r="Q91" i="18"/>
  <c r="Q90" i="18"/>
  <c r="R91" i="18"/>
  <c r="R90" i="18"/>
  <c r="S91" i="18"/>
  <c r="S90" i="18"/>
  <c r="T91" i="18"/>
  <c r="T90" i="18"/>
  <c r="U91" i="18"/>
  <c r="U90" i="18"/>
  <c r="C91" i="18"/>
  <c r="C90" i="18"/>
  <c r="C5" i="18"/>
  <c r="E101" i="18"/>
  <c r="E5" i="18"/>
  <c r="L6" i="18"/>
  <c r="L5" i="18"/>
  <c r="H6" i="18"/>
  <c r="D6" i="18"/>
  <c r="R6" i="18"/>
  <c r="U5" i="18"/>
  <c r="Q101" i="18"/>
  <c r="S101" i="18"/>
  <c r="H101" i="18"/>
  <c r="D101" i="18"/>
  <c r="K5" i="18"/>
  <c r="G5" i="18"/>
  <c r="Q6" i="18"/>
  <c r="T6" i="18"/>
  <c r="N5" i="18"/>
  <c r="J5" i="18"/>
  <c r="R7" i="18"/>
  <c r="S6" i="18"/>
  <c r="S7" i="18"/>
  <c r="O101" i="18"/>
  <c r="O5" i="18"/>
  <c r="F101" i="18"/>
  <c r="F5" i="18"/>
  <c r="T101" i="18"/>
  <c r="I101" i="18"/>
  <c r="I5" i="18"/>
  <c r="P101" i="18"/>
  <c r="R101" i="18"/>
  <c r="S102" i="18"/>
  <c r="R102" i="18"/>
  <c r="D5" i="18"/>
  <c r="T5" i="18"/>
  <c r="Q5" i="18"/>
  <c r="S5" i="18"/>
  <c r="H5" i="18"/>
  <c r="P5" i="18"/>
  <c r="R5" i="18"/>
  <c r="P173" i="10"/>
  <c r="O173" i="10"/>
  <c r="N173" i="10"/>
  <c r="P172" i="10"/>
  <c r="O172" i="10"/>
  <c r="N172" i="10"/>
  <c r="P170" i="10"/>
  <c r="O170" i="10"/>
  <c r="N170" i="10"/>
  <c r="S168" i="10"/>
  <c r="R168" i="10"/>
  <c r="Q168" i="10"/>
  <c r="M168" i="10"/>
  <c r="L168" i="10"/>
  <c r="K168" i="10"/>
  <c r="J168" i="10"/>
  <c r="I168" i="10"/>
  <c r="H168" i="10"/>
  <c r="D168" i="10"/>
  <c r="S167" i="10"/>
  <c r="R167" i="10"/>
  <c r="Q167" i="10"/>
  <c r="M167" i="10"/>
  <c r="L167" i="10"/>
  <c r="K167" i="10"/>
  <c r="J167" i="10"/>
  <c r="I167" i="10"/>
  <c r="H167" i="10"/>
  <c r="D167" i="10"/>
  <c r="S166" i="10"/>
  <c r="R166" i="10"/>
  <c r="Q166" i="10"/>
  <c r="M166" i="10"/>
  <c r="L166" i="10"/>
  <c r="K166" i="10"/>
  <c r="J166" i="10"/>
  <c r="I166" i="10"/>
  <c r="H166" i="10"/>
  <c r="D166" i="10"/>
  <c r="S165" i="10"/>
  <c r="R165" i="10"/>
  <c r="Q165" i="10"/>
  <c r="M165" i="10"/>
  <c r="L165" i="10"/>
  <c r="K165" i="10"/>
  <c r="J165" i="10"/>
  <c r="I165" i="10"/>
  <c r="H165" i="10"/>
  <c r="D165" i="10"/>
  <c r="S164" i="10"/>
  <c r="R164" i="10"/>
  <c r="Q164" i="10"/>
  <c r="M164" i="10"/>
  <c r="L164" i="10"/>
  <c r="K164" i="10"/>
  <c r="J164" i="10"/>
  <c r="I164" i="10"/>
  <c r="H164" i="10"/>
  <c r="D164" i="10"/>
  <c r="O164" i="10"/>
  <c r="O165" i="10"/>
  <c r="O166" i="10"/>
  <c r="O167" i="10"/>
  <c r="O168" i="10"/>
  <c r="N164" i="10"/>
  <c r="P164" i="10"/>
  <c r="N165" i="10"/>
  <c r="P165" i="10"/>
  <c r="N166" i="10"/>
  <c r="P166" i="10"/>
  <c r="N167" i="10"/>
  <c r="P167" i="10"/>
  <c r="N168" i="10"/>
  <c r="P168" i="10"/>
  <c r="C7" i="14"/>
  <c r="C6" i="14"/>
  <c r="I255" i="10"/>
  <c r="J255" i="10"/>
  <c r="K255" i="10"/>
  <c r="L255" i="10"/>
  <c r="M255" i="10"/>
  <c r="Q255" i="10"/>
  <c r="R255" i="10"/>
  <c r="S255" i="10"/>
  <c r="H255" i="10"/>
  <c r="M21" i="14"/>
  <c r="P181" i="10"/>
  <c r="P182" i="10"/>
  <c r="P183" i="10"/>
  <c r="P184" i="10"/>
  <c r="P186" i="10"/>
  <c r="P187" i="10"/>
  <c r="P188" i="10"/>
  <c r="P189" i="10"/>
  <c r="P190" i="10"/>
  <c r="P191" i="10"/>
  <c r="P192" i="10"/>
  <c r="P193" i="10"/>
  <c r="P194" i="10"/>
  <c r="P195" i="10"/>
  <c r="P200" i="10"/>
  <c r="P201" i="10"/>
  <c r="P202" i="10"/>
  <c r="P203" i="10"/>
  <c r="P204" i="10"/>
  <c r="P205" i="10"/>
  <c r="P206" i="10"/>
  <c r="P207" i="10"/>
  <c r="P208" i="10"/>
  <c r="O181" i="10"/>
  <c r="O182" i="10"/>
  <c r="O183" i="10"/>
  <c r="O184" i="10"/>
  <c r="O186" i="10"/>
  <c r="O187" i="10"/>
  <c r="O188" i="10"/>
  <c r="O189" i="10"/>
  <c r="O190" i="10"/>
  <c r="O191" i="10"/>
  <c r="O192" i="10"/>
  <c r="O193" i="10"/>
  <c r="O194" i="10"/>
  <c r="O195" i="10"/>
  <c r="O200" i="10"/>
  <c r="O201" i="10"/>
  <c r="O202" i="10"/>
  <c r="O203" i="10"/>
  <c r="O204" i="10"/>
  <c r="O205" i="10"/>
  <c r="O206" i="10"/>
  <c r="O207" i="10"/>
  <c r="O208" i="10"/>
  <c r="N181" i="10"/>
  <c r="N182" i="10"/>
  <c r="N183" i="10"/>
  <c r="N184" i="10"/>
  <c r="N186" i="10"/>
  <c r="N187" i="10"/>
  <c r="N188" i="10"/>
  <c r="N189" i="10"/>
  <c r="N190" i="10"/>
  <c r="N191" i="10"/>
  <c r="N192" i="10"/>
  <c r="N193" i="10"/>
  <c r="N194" i="10"/>
  <c r="N195" i="10"/>
  <c r="N200" i="10"/>
  <c r="N201" i="10"/>
  <c r="N202" i="10"/>
  <c r="N203" i="10"/>
  <c r="N204" i="10"/>
  <c r="N205" i="10"/>
  <c r="N206" i="10"/>
  <c r="N207" i="10"/>
  <c r="N208" i="10"/>
  <c r="P103" i="10"/>
  <c r="P105" i="10"/>
  <c r="P106" i="10"/>
  <c r="O102" i="10"/>
  <c r="O103" i="10"/>
  <c r="O105" i="10"/>
  <c r="O106" i="10"/>
  <c r="N102" i="10"/>
  <c r="N103" i="10"/>
  <c r="N105" i="10"/>
  <c r="N106" i="10"/>
  <c r="S210" i="10"/>
  <c r="R210" i="10"/>
  <c r="Q210" i="10"/>
  <c r="M210" i="10"/>
  <c r="L210" i="10"/>
  <c r="K210" i="10"/>
  <c r="J210" i="10"/>
  <c r="D210" i="10"/>
  <c r="S209" i="10"/>
  <c r="R209" i="10"/>
  <c r="Q209" i="10"/>
  <c r="M209" i="10"/>
  <c r="L209" i="10"/>
  <c r="K209" i="10"/>
  <c r="J209" i="10"/>
  <c r="S199" i="10"/>
  <c r="S196" i="10"/>
  <c r="R199" i="10"/>
  <c r="Q199" i="10"/>
  <c r="Q196" i="10"/>
  <c r="M199" i="10"/>
  <c r="L199" i="10"/>
  <c r="K199" i="10"/>
  <c r="J199" i="10"/>
  <c r="I199" i="10"/>
  <c r="I196" i="10"/>
  <c r="H199" i="10"/>
  <c r="D199" i="10"/>
  <c r="D196" i="10"/>
  <c r="R196" i="10"/>
  <c r="L196" i="10"/>
  <c r="J196" i="10"/>
  <c r="H196" i="10"/>
  <c r="S185" i="10"/>
  <c r="R185" i="10"/>
  <c r="Q185" i="10"/>
  <c r="M185" i="10"/>
  <c r="L185" i="10"/>
  <c r="K185" i="10"/>
  <c r="J185" i="10"/>
  <c r="I185" i="10"/>
  <c r="H185" i="10"/>
  <c r="D185" i="10"/>
  <c r="S180" i="10"/>
  <c r="R180" i="10"/>
  <c r="Q180" i="10"/>
  <c r="M180" i="10"/>
  <c r="L180" i="10"/>
  <c r="K180" i="10"/>
  <c r="J180" i="10"/>
  <c r="I180" i="10"/>
  <c r="H180" i="10"/>
  <c r="D180" i="10"/>
  <c r="R177" i="10"/>
  <c r="L177" i="10"/>
  <c r="J177" i="10"/>
  <c r="H177" i="10"/>
  <c r="S176" i="10"/>
  <c r="R176" i="10"/>
  <c r="Q176" i="10"/>
  <c r="M176" i="10"/>
  <c r="L176" i="10"/>
  <c r="K176" i="10"/>
  <c r="J176" i="10"/>
  <c r="I176" i="10"/>
  <c r="H176" i="10"/>
  <c r="D176" i="10"/>
  <c r="S175" i="10"/>
  <c r="R175" i="10"/>
  <c r="R174" i="10"/>
  <c r="Q175" i="10"/>
  <c r="M175" i="10"/>
  <c r="L175" i="10"/>
  <c r="K175" i="10"/>
  <c r="J175" i="10"/>
  <c r="J174" i="10"/>
  <c r="I175" i="10"/>
  <c r="H175" i="10"/>
  <c r="D175" i="10"/>
  <c r="S174" i="10"/>
  <c r="Q174" i="10"/>
  <c r="M174" i="10"/>
  <c r="K174" i="10"/>
  <c r="I174" i="10"/>
  <c r="N174" i="10"/>
  <c r="O175" i="10"/>
  <c r="O176" i="10"/>
  <c r="O180" i="10"/>
  <c r="O185" i="10"/>
  <c r="O199" i="10"/>
  <c r="N175" i="10"/>
  <c r="P175" i="10"/>
  <c r="N176" i="10"/>
  <c r="P176" i="10"/>
  <c r="O177" i="10"/>
  <c r="N180" i="10"/>
  <c r="P180" i="10"/>
  <c r="N185" i="10"/>
  <c r="P185" i="10"/>
  <c r="O196" i="10"/>
  <c r="N199" i="10"/>
  <c r="P199" i="10"/>
  <c r="Q177" i="10"/>
  <c r="S177" i="10"/>
  <c r="D177" i="10"/>
  <c r="I177" i="10"/>
  <c r="D174" i="10"/>
  <c r="P174" i="10"/>
  <c r="L174" i="10"/>
  <c r="O174" i="10"/>
  <c r="K177" i="10"/>
  <c r="N177" i="10"/>
  <c r="M177" i="10"/>
  <c r="P177" i="10"/>
  <c r="K196" i="10"/>
  <c r="N196" i="10"/>
  <c r="M196" i="10"/>
  <c r="P196" i="10"/>
  <c r="L36" i="14"/>
  <c r="N36" i="14"/>
  <c r="L38" i="14"/>
  <c r="N38" i="14"/>
  <c r="L17" i="14"/>
  <c r="N17" i="14"/>
  <c r="L18" i="14"/>
  <c r="N18" i="14"/>
  <c r="L21" i="14"/>
  <c r="N21" i="14"/>
  <c r="L22" i="14"/>
  <c r="N22" i="14"/>
  <c r="L25" i="14"/>
  <c r="N25" i="14"/>
  <c r="L30" i="14"/>
  <c r="N30" i="14"/>
  <c r="L10" i="14"/>
  <c r="N10" i="14"/>
  <c r="L11" i="14"/>
  <c r="N11" i="14"/>
  <c r="L12" i="14"/>
  <c r="N12" i="14"/>
  <c r="L13" i="14"/>
  <c r="N13" i="14"/>
  <c r="L14" i="14"/>
  <c r="N14" i="14"/>
  <c r="L15" i="14"/>
  <c r="N15" i="14"/>
  <c r="Q7" i="14"/>
  <c r="Q6" i="14"/>
  <c r="Q5" i="14"/>
  <c r="P7" i="14"/>
  <c r="P6" i="14"/>
  <c r="P5" i="14"/>
  <c r="K22" i="14"/>
  <c r="K25" i="14"/>
  <c r="K30" i="14"/>
  <c r="K7" i="14"/>
  <c r="L7" i="14"/>
  <c r="M22" i="14"/>
  <c r="M25" i="14"/>
  <c r="M30" i="14"/>
  <c r="M7" i="14"/>
  <c r="D7" i="14"/>
  <c r="D6" i="14"/>
  <c r="D5" i="14"/>
  <c r="E7" i="14"/>
  <c r="E6" i="14"/>
  <c r="E5" i="14"/>
  <c r="F7" i="14"/>
  <c r="F6" i="14"/>
  <c r="F5" i="14"/>
  <c r="G7" i="14"/>
  <c r="G6" i="14"/>
  <c r="G5" i="14"/>
  <c r="H7" i="14"/>
  <c r="H6" i="14"/>
  <c r="H5" i="14"/>
  <c r="I7" i="14"/>
  <c r="I6" i="14"/>
  <c r="I5" i="14"/>
  <c r="J7" i="14"/>
  <c r="J6" i="14"/>
  <c r="J5" i="14"/>
  <c r="C5" i="14"/>
  <c r="M10" i="14"/>
  <c r="O10" i="14"/>
  <c r="M11" i="14"/>
  <c r="O11" i="14"/>
  <c r="M12" i="14"/>
  <c r="O12" i="14"/>
  <c r="M13" i="14"/>
  <c r="O13" i="14"/>
  <c r="M14" i="14"/>
  <c r="O14" i="14"/>
  <c r="M15" i="14"/>
  <c r="O15" i="14"/>
  <c r="M17" i="14"/>
  <c r="O17" i="14"/>
  <c r="M18" i="14"/>
  <c r="O18" i="14"/>
  <c r="O21" i="14"/>
  <c r="O22" i="14"/>
  <c r="O25" i="14"/>
  <c r="O30" i="14"/>
  <c r="M36" i="14"/>
  <c r="O36" i="14"/>
  <c r="M38" i="14"/>
  <c r="O38" i="14"/>
  <c r="M9" i="14"/>
  <c r="O9" i="14"/>
  <c r="L9" i="14"/>
  <c r="N9" i="14"/>
  <c r="M19" i="14"/>
  <c r="O19" i="14"/>
  <c r="L19" i="14"/>
  <c r="N19" i="14"/>
  <c r="K9" i="14"/>
  <c r="K10" i="14"/>
  <c r="K11" i="14"/>
  <c r="K12" i="14"/>
  <c r="K13" i="14"/>
  <c r="K14" i="14"/>
  <c r="K15" i="14"/>
  <c r="K17" i="14"/>
  <c r="K18" i="14"/>
  <c r="K19" i="14"/>
  <c r="K21" i="14"/>
  <c r="K36" i="14"/>
  <c r="K38" i="14"/>
  <c r="M138" i="10"/>
  <c r="P147" i="10"/>
  <c r="O147" i="10"/>
  <c r="O144" i="10"/>
  <c r="N147" i="10"/>
  <c r="P144" i="10"/>
  <c r="N144" i="10"/>
  <c r="M144" i="10"/>
  <c r="L144" i="10"/>
  <c r="K144" i="10"/>
  <c r="J144" i="10"/>
  <c r="I144" i="10"/>
  <c r="H144" i="10"/>
  <c r="D144" i="10"/>
  <c r="P143" i="10"/>
  <c r="O143" i="10"/>
  <c r="N143" i="10"/>
  <c r="T140" i="10"/>
  <c r="S140" i="10"/>
  <c r="R140" i="10"/>
  <c r="Q140" i="10"/>
  <c r="M140" i="10"/>
  <c r="L140" i="10"/>
  <c r="K140" i="10"/>
  <c r="J140" i="10"/>
  <c r="I140" i="10"/>
  <c r="H140" i="10"/>
  <c r="D140" i="10"/>
  <c r="D137" i="10"/>
  <c r="P138" i="10"/>
  <c r="L138" i="10"/>
  <c r="K138" i="10"/>
  <c r="J138" i="10"/>
  <c r="I138" i="10"/>
  <c r="H138" i="10"/>
  <c r="S137" i="10"/>
  <c r="R137" i="10"/>
  <c r="R136" i="10"/>
  <c r="Q137" i="10"/>
  <c r="Q136" i="10"/>
  <c r="K137" i="10"/>
  <c r="I137" i="10"/>
  <c r="N137" i="10"/>
  <c r="M137" i="10"/>
  <c r="L137" i="10"/>
  <c r="J137" i="10"/>
  <c r="J136" i="10"/>
  <c r="H137" i="10"/>
  <c r="H136" i="10"/>
  <c r="S136" i="10"/>
  <c r="M136" i="10"/>
  <c r="I136" i="10"/>
  <c r="D136" i="10"/>
  <c r="P136" i="10"/>
  <c r="P137" i="10"/>
  <c r="K136" i="10"/>
  <c r="N136" i="10"/>
  <c r="N140" i="10"/>
  <c r="P140" i="10"/>
  <c r="K6" i="14"/>
  <c r="K5" i="14"/>
  <c r="O137" i="10"/>
  <c r="N138" i="10"/>
  <c r="O138" i="10"/>
  <c r="O140" i="10"/>
  <c r="N7" i="14"/>
  <c r="O7" i="14"/>
  <c r="L6" i="14"/>
  <c r="M6" i="14"/>
  <c r="L136" i="10"/>
  <c r="O136" i="10"/>
  <c r="N6" i="14"/>
  <c r="L5" i="14"/>
  <c r="N5" i="14"/>
  <c r="O6" i="14"/>
  <c r="M5" i="14"/>
  <c r="O5" i="14"/>
  <c r="P340" i="10"/>
  <c r="O340" i="10"/>
  <c r="N340" i="10"/>
  <c r="P339" i="10"/>
  <c r="O339" i="10"/>
  <c r="N339" i="10"/>
  <c r="P338" i="10"/>
  <c r="O338" i="10"/>
  <c r="N338" i="10"/>
  <c r="P337" i="10"/>
  <c r="O337" i="10"/>
  <c r="N337" i="10"/>
  <c r="P336" i="10"/>
  <c r="O336" i="10"/>
  <c r="N336" i="10"/>
  <c r="P335" i="10"/>
  <c r="P334" i="10"/>
  <c r="O334" i="10"/>
  <c r="N334" i="10"/>
  <c r="P333" i="10"/>
  <c r="O333" i="10"/>
  <c r="N333" i="10"/>
  <c r="P96" i="10"/>
  <c r="P95" i="10"/>
  <c r="R91" i="10"/>
  <c r="P94" i="10"/>
  <c r="S91" i="10"/>
  <c r="P93" i="10"/>
  <c r="Q91" i="10"/>
  <c r="M91" i="10"/>
  <c r="L91" i="10"/>
  <c r="K91" i="10"/>
  <c r="J91" i="10"/>
  <c r="I91" i="10"/>
  <c r="H91" i="10"/>
  <c r="S90" i="10"/>
  <c r="R90" i="10"/>
  <c r="S89" i="10"/>
  <c r="R89" i="10"/>
  <c r="S88" i="10"/>
  <c r="S87" i="10"/>
  <c r="S83" i="10"/>
  <c r="R88" i="10"/>
  <c r="Q88" i="10"/>
  <c r="Q87" i="10"/>
  <c r="Q83" i="10"/>
  <c r="M88" i="10"/>
  <c r="M87" i="10"/>
  <c r="M83" i="10"/>
  <c r="L88" i="10"/>
  <c r="L87" i="10"/>
  <c r="L83" i="10"/>
  <c r="K88" i="10"/>
  <c r="J88" i="10"/>
  <c r="J87" i="10"/>
  <c r="J83" i="10"/>
  <c r="I88" i="10"/>
  <c r="I87" i="10"/>
  <c r="I83" i="10"/>
  <c r="H88" i="10"/>
  <c r="H87" i="10"/>
  <c r="H83" i="10"/>
  <c r="R87" i="10"/>
  <c r="R83" i="10"/>
  <c r="K87" i="10"/>
  <c r="K83" i="10"/>
  <c r="P80" i="10"/>
  <c r="O80" i="10"/>
  <c r="N80" i="10"/>
  <c r="P79" i="10"/>
  <c r="O79" i="10"/>
  <c r="N79" i="10"/>
  <c r="S77" i="10"/>
  <c r="S75" i="10"/>
  <c r="P78" i="10"/>
  <c r="O78" i="10"/>
  <c r="N78" i="10"/>
  <c r="Q77" i="10"/>
  <c r="Q75" i="10"/>
  <c r="M77" i="10"/>
  <c r="P77" i="10"/>
  <c r="L77" i="10"/>
  <c r="K77" i="10"/>
  <c r="K75" i="10"/>
  <c r="J77" i="10"/>
  <c r="I77" i="10"/>
  <c r="I75" i="10"/>
  <c r="H77" i="10"/>
  <c r="L75" i="10"/>
  <c r="J75" i="10"/>
  <c r="H75" i="10"/>
  <c r="K74" i="10"/>
  <c r="D74" i="10"/>
  <c r="Q73" i="10"/>
  <c r="M73" i="10"/>
  <c r="L73" i="10"/>
  <c r="K73" i="10"/>
  <c r="J73" i="10"/>
  <c r="I73" i="10"/>
  <c r="H73" i="10"/>
  <c r="D73" i="10"/>
  <c r="K72" i="10"/>
  <c r="F72" i="10"/>
  <c r="Q74" i="10"/>
  <c r="H74" i="10"/>
  <c r="H72" i="10"/>
  <c r="Q72" i="10"/>
  <c r="M75" i="10"/>
  <c r="P75" i="10"/>
  <c r="R73" i="10"/>
  <c r="I74" i="10"/>
  <c r="I72" i="10"/>
  <c r="M74" i="10"/>
  <c r="M72" i="10"/>
  <c r="S74" i="10"/>
  <c r="R77" i="10"/>
  <c r="R75" i="10"/>
  <c r="N72" i="10"/>
  <c r="O75" i="10"/>
  <c r="O77" i="10"/>
  <c r="P73" i="10"/>
  <c r="D72" i="10"/>
  <c r="P72" i="10"/>
  <c r="N77" i="10"/>
  <c r="P74" i="10"/>
  <c r="N75" i="10"/>
  <c r="S73" i="10"/>
  <c r="J74" i="10"/>
  <c r="J72" i="10"/>
  <c r="L74" i="10"/>
  <c r="R74" i="10"/>
  <c r="P53" i="10"/>
  <c r="P52" i="10"/>
  <c r="P51" i="10"/>
  <c r="P50" i="10"/>
  <c r="P49" i="10"/>
  <c r="P48" i="10"/>
  <c r="P47" i="10"/>
  <c r="P46" i="10"/>
  <c r="S45" i="10"/>
  <c r="R45" i="10"/>
  <c r="Q45" i="10"/>
  <c r="M45" i="10"/>
  <c r="L45" i="10"/>
  <c r="K45" i="10"/>
  <c r="J45" i="10"/>
  <c r="I45" i="10"/>
  <c r="H45" i="10"/>
  <c r="D45" i="10"/>
  <c r="S44" i="10"/>
  <c r="R44" i="10"/>
  <c r="Q44" i="10"/>
  <c r="M44" i="10"/>
  <c r="L44" i="10"/>
  <c r="K44" i="10"/>
  <c r="J44" i="10"/>
  <c r="I44" i="10"/>
  <c r="H44" i="10"/>
  <c r="D44" i="10"/>
  <c r="P43" i="10"/>
  <c r="O43" i="10"/>
  <c r="N43" i="10"/>
  <c r="P42" i="10"/>
  <c r="O42" i="10"/>
  <c r="N42" i="10"/>
  <c r="P41" i="10"/>
  <c r="O41" i="10"/>
  <c r="N41" i="10"/>
  <c r="P40" i="10"/>
  <c r="O40" i="10"/>
  <c r="P39" i="10"/>
  <c r="O39" i="10"/>
  <c r="P38" i="10"/>
  <c r="O38" i="10"/>
  <c r="P37" i="10"/>
  <c r="O37" i="10"/>
  <c r="P36" i="10"/>
  <c r="O36" i="10"/>
  <c r="P35" i="10"/>
  <c r="O35" i="10"/>
  <c r="S34" i="10"/>
  <c r="R34" i="10"/>
  <c r="Q34" i="10"/>
  <c r="M34" i="10"/>
  <c r="L34" i="10"/>
  <c r="K34" i="10"/>
  <c r="J34" i="10"/>
  <c r="I34" i="10"/>
  <c r="H34" i="10"/>
  <c r="D34" i="10"/>
  <c r="S33" i="10"/>
  <c r="R33" i="10"/>
  <c r="Q33" i="10"/>
  <c r="M33" i="10"/>
  <c r="L33" i="10"/>
  <c r="K33" i="10"/>
  <c r="J33" i="10"/>
  <c r="I33" i="10"/>
  <c r="H33" i="10"/>
  <c r="D33" i="10"/>
  <c r="S32" i="10"/>
  <c r="R32" i="10"/>
  <c r="Q32" i="10"/>
  <c r="M32" i="10"/>
  <c r="L32" i="10"/>
  <c r="K32" i="10"/>
  <c r="J32" i="10"/>
  <c r="I32" i="10"/>
  <c r="H32" i="10"/>
  <c r="D32" i="10"/>
  <c r="P31" i="10"/>
  <c r="O31" i="10"/>
  <c r="N31" i="10"/>
  <c r="P30" i="10"/>
  <c r="O30" i="10"/>
  <c r="N30" i="10"/>
  <c r="P29" i="10"/>
  <c r="O29" i="10"/>
  <c r="N29" i="10"/>
  <c r="P28" i="10"/>
  <c r="O28" i="10"/>
  <c r="P27" i="10"/>
  <c r="O27" i="10"/>
  <c r="N27" i="10"/>
  <c r="P26" i="10"/>
  <c r="O26" i="10"/>
  <c r="P25" i="10"/>
  <c r="O25" i="10"/>
  <c r="N25" i="10"/>
  <c r="P24" i="10"/>
  <c r="O24" i="10"/>
  <c r="N24" i="10"/>
  <c r="P23" i="10"/>
  <c r="O23" i="10"/>
  <c r="P22" i="10"/>
  <c r="N22" i="10"/>
  <c r="P21" i="10"/>
  <c r="O21" i="10"/>
  <c r="N21" i="10"/>
  <c r="P20" i="10"/>
  <c r="O20" i="10"/>
  <c r="N20" i="10"/>
  <c r="S19" i="10"/>
  <c r="R19" i="10"/>
  <c r="Q19" i="10"/>
  <c r="M19" i="10"/>
  <c r="L19" i="10"/>
  <c r="K19" i="10"/>
  <c r="J19" i="10"/>
  <c r="I19" i="10"/>
  <c r="H19" i="10"/>
  <c r="D19" i="10"/>
  <c r="S18" i="10"/>
  <c r="R18" i="10"/>
  <c r="Q18" i="10"/>
  <c r="M18" i="10"/>
  <c r="L18" i="10"/>
  <c r="K18" i="10"/>
  <c r="J18" i="10"/>
  <c r="I18" i="10"/>
  <c r="N18" i="10"/>
  <c r="H18" i="10"/>
  <c r="D18" i="10"/>
  <c r="S17" i="10"/>
  <c r="R17" i="10"/>
  <c r="Q17" i="10"/>
  <c r="M17" i="10"/>
  <c r="L17" i="10"/>
  <c r="K17" i="10"/>
  <c r="J17" i="10"/>
  <c r="I17" i="10"/>
  <c r="H17" i="10"/>
  <c r="D17" i="10"/>
  <c r="S16" i="10"/>
  <c r="R16" i="10"/>
  <c r="Q16" i="10"/>
  <c r="M16" i="10"/>
  <c r="L16" i="10"/>
  <c r="K16" i="10"/>
  <c r="J16" i="10"/>
  <c r="I16" i="10"/>
  <c r="H16" i="10"/>
  <c r="D16" i="10"/>
  <c r="S15" i="10"/>
  <c r="R15" i="10"/>
  <c r="Q15" i="10"/>
  <c r="M15" i="10"/>
  <c r="L15" i="10"/>
  <c r="K15" i="10"/>
  <c r="J15" i="10"/>
  <c r="I15" i="10"/>
  <c r="H15" i="10"/>
  <c r="D15" i="10"/>
  <c r="H55" i="10"/>
  <c r="H54" i="10"/>
  <c r="I55" i="10"/>
  <c r="I54" i="10"/>
  <c r="J55" i="10"/>
  <c r="J54" i="10"/>
  <c r="K55" i="10"/>
  <c r="K54" i="10"/>
  <c r="N54" i="10"/>
  <c r="Q55" i="10"/>
  <c r="Q54" i="10"/>
  <c r="H60" i="10"/>
  <c r="H58" i="10"/>
  <c r="H57" i="10"/>
  <c r="I60" i="10"/>
  <c r="I58" i="10"/>
  <c r="I57" i="10"/>
  <c r="J60" i="10"/>
  <c r="J58" i="10"/>
  <c r="J57" i="10"/>
  <c r="K60" i="10"/>
  <c r="K58" i="10"/>
  <c r="K57" i="10"/>
  <c r="Q60" i="10"/>
  <c r="Q58" i="10"/>
  <c r="Q57" i="10"/>
  <c r="L61" i="10"/>
  <c r="L55" i="10"/>
  <c r="M61" i="10"/>
  <c r="M60" i="10"/>
  <c r="M58" i="10"/>
  <c r="M57" i="10"/>
  <c r="N61" i="10"/>
  <c r="R61" i="10"/>
  <c r="R60" i="10"/>
  <c r="R58" i="10"/>
  <c r="R57" i="10"/>
  <c r="S61" i="10"/>
  <c r="H63" i="10"/>
  <c r="H62" i="10"/>
  <c r="I63" i="10"/>
  <c r="I62" i="10"/>
  <c r="J63" i="10"/>
  <c r="J62" i="10"/>
  <c r="K63" i="10"/>
  <c r="K62" i="10"/>
  <c r="L63" i="10"/>
  <c r="L62" i="10"/>
  <c r="M63" i="10"/>
  <c r="M62" i="10"/>
  <c r="Q63" i="10"/>
  <c r="Q62" i="10"/>
  <c r="R63" i="10"/>
  <c r="R62" i="10"/>
  <c r="S63" i="10"/>
  <c r="S62" i="10"/>
  <c r="H69" i="10"/>
  <c r="H67" i="10"/>
  <c r="H66" i="10"/>
  <c r="I69" i="10"/>
  <c r="I67" i="10"/>
  <c r="I66" i="10"/>
  <c r="J69" i="10"/>
  <c r="J67" i="10"/>
  <c r="J66" i="10"/>
  <c r="K69" i="10"/>
  <c r="K67" i="10"/>
  <c r="K66" i="10"/>
  <c r="L69" i="10"/>
  <c r="L67" i="10"/>
  <c r="L66" i="10"/>
  <c r="Q69" i="10"/>
  <c r="Q67" i="10"/>
  <c r="Q66" i="10"/>
  <c r="R69" i="10"/>
  <c r="R67" i="10"/>
  <c r="R66" i="10"/>
  <c r="D70" i="10"/>
  <c r="M70" i="10"/>
  <c r="S70" i="10"/>
  <c r="M71" i="10"/>
  <c r="P71" i="10"/>
  <c r="S71" i="10"/>
  <c r="D14" i="10"/>
  <c r="I14" i="10"/>
  <c r="K14" i="10"/>
  <c r="N14" i="10"/>
  <c r="M14" i="10"/>
  <c r="R14" i="10"/>
  <c r="O74" i="10"/>
  <c r="P61" i="10"/>
  <c r="R72" i="10"/>
  <c r="S72" i="10"/>
  <c r="N74" i="10"/>
  <c r="L72" i="10"/>
  <c r="O72" i="10"/>
  <c r="H14" i="10"/>
  <c r="J14" i="10"/>
  <c r="L14" i="10"/>
  <c r="Q14" i="10"/>
  <c r="S14" i="10"/>
  <c r="O61" i="10"/>
  <c r="N55" i="10"/>
  <c r="S69" i="10"/>
  <c r="S67" i="10"/>
  <c r="S66" i="10"/>
  <c r="O14" i="10"/>
  <c r="O15" i="10"/>
  <c r="O16" i="10"/>
  <c r="O17" i="10"/>
  <c r="O18" i="10"/>
  <c r="O19" i="10"/>
  <c r="O32" i="10"/>
  <c r="O33" i="10"/>
  <c r="O34" i="10"/>
  <c r="P44" i="10"/>
  <c r="P45" i="10"/>
  <c r="M69" i="10"/>
  <c r="M67" i="10"/>
  <c r="M66" i="10"/>
  <c r="S55" i="10"/>
  <c r="S54" i="10"/>
  <c r="P14" i="10"/>
  <c r="N15" i="10"/>
  <c r="P15" i="10"/>
  <c r="N16" i="10"/>
  <c r="P16" i="10"/>
  <c r="N17" i="10"/>
  <c r="P17" i="10"/>
  <c r="P18" i="10"/>
  <c r="N19" i="10"/>
  <c r="P19" i="10"/>
  <c r="P32" i="10"/>
  <c r="P33" i="10"/>
  <c r="P34" i="10"/>
  <c r="L54" i="10"/>
  <c r="O54" i="10"/>
  <c r="O55" i="10"/>
  <c r="S60" i="10"/>
  <c r="S58" i="10"/>
  <c r="S57" i="10"/>
  <c r="L60" i="10"/>
  <c r="L58" i="10"/>
  <c r="L57" i="10"/>
  <c r="R55" i="10"/>
  <c r="R54" i="10"/>
  <c r="M55" i="10"/>
  <c r="M54" i="10"/>
  <c r="P70" i="10"/>
  <c r="S135" i="10"/>
  <c r="S133" i="10"/>
  <c r="M135" i="10"/>
  <c r="P135" i="10"/>
  <c r="L135" i="10"/>
  <c r="R133" i="10"/>
  <c r="Q133" i="10"/>
  <c r="L133" i="10"/>
  <c r="K133" i="10"/>
  <c r="J133" i="10"/>
  <c r="I133" i="10"/>
  <c r="H133" i="10"/>
  <c r="D133" i="10"/>
  <c r="S131" i="10"/>
  <c r="R131" i="10"/>
  <c r="Q131" i="10"/>
  <c r="M131" i="10"/>
  <c r="L131" i="10"/>
  <c r="K131" i="10"/>
  <c r="J131" i="10"/>
  <c r="I131" i="10"/>
  <c r="H131" i="10"/>
  <c r="D131" i="10"/>
  <c r="S129" i="10"/>
  <c r="R129" i="10"/>
  <c r="Q129" i="10"/>
  <c r="M129" i="10"/>
  <c r="L129" i="10"/>
  <c r="K129" i="10"/>
  <c r="J129" i="10"/>
  <c r="I129" i="10"/>
  <c r="H129" i="10"/>
  <c r="D129" i="10"/>
  <c r="S127" i="10"/>
  <c r="R127" i="10"/>
  <c r="Q127" i="10"/>
  <c r="M127" i="10"/>
  <c r="L127" i="10"/>
  <c r="K127" i="10"/>
  <c r="J127" i="10"/>
  <c r="I127" i="10"/>
  <c r="H127" i="10"/>
  <c r="D127" i="10"/>
  <c r="S126" i="10"/>
  <c r="R126" i="10"/>
  <c r="Q126" i="10"/>
  <c r="M126" i="10"/>
  <c r="L126" i="10"/>
  <c r="K126" i="10"/>
  <c r="J126" i="10"/>
  <c r="I126" i="10"/>
  <c r="H126" i="10"/>
  <c r="D126" i="10"/>
  <c r="P126" i="10"/>
  <c r="P127" i="10"/>
  <c r="M133" i="10"/>
  <c r="P133" i="10"/>
  <c r="N126" i="10"/>
  <c r="O126" i="10"/>
  <c r="P331" i="10"/>
  <c r="O331" i="10"/>
  <c r="N331" i="10"/>
  <c r="S324" i="10"/>
  <c r="S323" i="10"/>
  <c r="R324" i="10"/>
  <c r="R323" i="10"/>
  <c r="Q324" i="10"/>
  <c r="Q323" i="10"/>
  <c r="M324" i="10"/>
  <c r="M323" i="10"/>
  <c r="L324" i="10"/>
  <c r="K324" i="10"/>
  <c r="J324" i="10"/>
  <c r="J323" i="10"/>
  <c r="I324" i="10"/>
  <c r="I323" i="10"/>
  <c r="H324" i="10"/>
  <c r="H323" i="10"/>
  <c r="E324" i="10"/>
  <c r="D324" i="10"/>
  <c r="D323" i="10"/>
  <c r="S301" i="10"/>
  <c r="R301" i="10"/>
  <c r="Q301" i="10"/>
  <c r="M301" i="10"/>
  <c r="L301" i="10"/>
  <c r="K301" i="10"/>
  <c r="J301" i="10"/>
  <c r="S300" i="10"/>
  <c r="R300" i="10"/>
  <c r="Q300" i="10"/>
  <c r="M300" i="10"/>
  <c r="L300" i="10"/>
  <c r="K300" i="10"/>
  <c r="J300" i="10"/>
  <c r="S285" i="10"/>
  <c r="R285" i="10"/>
  <c r="R281" i="10"/>
  <c r="R280" i="10"/>
  <c r="Q285" i="10"/>
  <c r="Q281" i="10"/>
  <c r="Q280" i="10"/>
  <c r="M285" i="10"/>
  <c r="L285" i="10"/>
  <c r="K285" i="10"/>
  <c r="K281" i="10"/>
  <c r="K280" i="10"/>
  <c r="J285" i="10"/>
  <c r="J281" i="10"/>
  <c r="J280" i="10"/>
  <c r="I285" i="10"/>
  <c r="H285" i="10"/>
  <c r="D285" i="10"/>
  <c r="S281" i="10"/>
  <c r="S280" i="10"/>
  <c r="M281" i="10"/>
  <c r="L281" i="10"/>
  <c r="L280" i="10"/>
  <c r="I281" i="10"/>
  <c r="I280" i="10"/>
  <c r="H281" i="10"/>
  <c r="H280" i="10"/>
  <c r="M280" i="10"/>
  <c r="S279" i="10"/>
  <c r="R279" i="10"/>
  <c r="Q279" i="10"/>
  <c r="M279" i="10"/>
  <c r="L279" i="10"/>
  <c r="K279" i="10"/>
  <c r="J279" i="10"/>
  <c r="I279" i="10"/>
  <c r="H279" i="10"/>
  <c r="D279" i="10"/>
  <c r="P279" i="10"/>
  <c r="S278" i="10"/>
  <c r="R278" i="10"/>
  <c r="Q278" i="10"/>
  <c r="M278" i="10"/>
  <c r="L278" i="10"/>
  <c r="K278" i="10"/>
  <c r="J278" i="10"/>
  <c r="J277" i="10"/>
  <c r="I278" i="10"/>
  <c r="I277" i="10"/>
  <c r="H278" i="10"/>
  <c r="D278" i="10"/>
  <c r="M277" i="10"/>
  <c r="P278" i="10"/>
  <c r="R277" i="10"/>
  <c r="O324" i="10"/>
  <c r="P324" i="10"/>
  <c r="N324" i="10"/>
  <c r="K323" i="10"/>
  <c r="L323" i="10"/>
  <c r="Q277" i="10"/>
  <c r="D277" i="10"/>
  <c r="P277" i="10"/>
  <c r="N278" i="10"/>
  <c r="H277" i="10"/>
  <c r="O278" i="10"/>
  <c r="S277" i="10"/>
  <c r="K277" i="10"/>
  <c r="N277" i="10"/>
  <c r="L277" i="10"/>
  <c r="O277" i="10"/>
  <c r="P322" i="10"/>
  <c r="O322" i="10"/>
  <c r="N322" i="10"/>
  <c r="S321" i="10"/>
  <c r="S320" i="10"/>
  <c r="R321" i="10"/>
  <c r="R320" i="10"/>
  <c r="Q321" i="10"/>
  <c r="Q320" i="10"/>
  <c r="M321" i="10"/>
  <c r="M320" i="10"/>
  <c r="L321" i="10"/>
  <c r="L305" i="10"/>
  <c r="K321" i="10"/>
  <c r="K320" i="10"/>
  <c r="J321" i="10"/>
  <c r="J320" i="10"/>
  <c r="I321" i="10"/>
  <c r="I305" i="10"/>
  <c r="H321" i="10"/>
  <c r="H320" i="10"/>
  <c r="D321" i="10"/>
  <c r="D320" i="10"/>
  <c r="I320" i="10"/>
  <c r="G320" i="10"/>
  <c r="G304" i="10"/>
  <c r="F320" i="10"/>
  <c r="F304" i="10"/>
  <c r="E320" i="10"/>
  <c r="P316" i="10"/>
  <c r="O316" i="10"/>
  <c r="N316" i="10"/>
  <c r="S315" i="10"/>
  <c r="R315" i="10"/>
  <c r="Q315" i="10"/>
  <c r="M315" i="10"/>
  <c r="L315" i="10"/>
  <c r="K315" i="10"/>
  <c r="J315" i="10"/>
  <c r="I315" i="10"/>
  <c r="H315" i="10"/>
  <c r="G315" i="10"/>
  <c r="F315" i="10"/>
  <c r="E315" i="10"/>
  <c r="D315" i="10"/>
  <c r="Q306" i="10"/>
  <c r="R305" i="10"/>
  <c r="R304" i="10"/>
  <c r="M305" i="10"/>
  <c r="K305" i="10"/>
  <c r="K304" i="10"/>
  <c r="J305" i="10"/>
  <c r="J304" i="10"/>
  <c r="G305" i="10"/>
  <c r="F305" i="10"/>
  <c r="D305" i="10"/>
  <c r="D304" i="10"/>
  <c r="Q305" i="10"/>
  <c r="S305" i="10"/>
  <c r="S304" i="10"/>
  <c r="N305" i="10"/>
  <c r="N320" i="10"/>
  <c r="L304" i="10"/>
  <c r="Q304" i="10"/>
  <c r="P315" i="10"/>
  <c r="O315" i="10"/>
  <c r="P321" i="10"/>
  <c r="P305" i="10"/>
  <c r="H305" i="10"/>
  <c r="H304" i="10"/>
  <c r="N315" i="10"/>
  <c r="P320" i="10"/>
  <c r="N321" i="10"/>
  <c r="O321" i="10"/>
  <c r="M304" i="10"/>
  <c r="P304" i="10"/>
  <c r="L320" i="10"/>
  <c r="O320" i="10"/>
  <c r="I304" i="10"/>
  <c r="N304" i="10"/>
  <c r="O305" i="10"/>
  <c r="O304" i="10"/>
  <c r="P276" i="10"/>
  <c r="P275" i="10"/>
  <c r="P274" i="10"/>
  <c r="P273" i="10"/>
  <c r="P272" i="10"/>
  <c r="S271" i="10"/>
  <c r="S270" i="10"/>
  <c r="R271" i="10"/>
  <c r="Q271" i="10"/>
  <c r="M271" i="10"/>
  <c r="L271" i="10"/>
  <c r="K271" i="10"/>
  <c r="J271" i="10"/>
  <c r="J270" i="10"/>
  <c r="I271" i="10"/>
  <c r="I270" i="10"/>
  <c r="H271" i="10"/>
  <c r="H270" i="10"/>
  <c r="G271" i="10"/>
  <c r="F271" i="10"/>
  <c r="E271" i="10"/>
  <c r="D271" i="10"/>
  <c r="D270" i="10"/>
  <c r="R270" i="10"/>
  <c r="Q270" i="10"/>
  <c r="M270" i="10"/>
  <c r="L270" i="10"/>
  <c r="K270" i="10"/>
  <c r="P269" i="10"/>
  <c r="P268" i="10"/>
  <c r="N268" i="10"/>
  <c r="P267" i="10"/>
  <c r="O267" i="10"/>
  <c r="N267" i="10"/>
  <c r="S266" i="10"/>
  <c r="S265" i="10"/>
  <c r="R266" i="10"/>
  <c r="R265" i="10"/>
  <c r="Q266" i="10"/>
  <c r="Q265" i="10"/>
  <c r="Q264" i="10"/>
  <c r="M266" i="10"/>
  <c r="M265" i="10"/>
  <c r="L266" i="10"/>
  <c r="L265" i="10"/>
  <c r="K266" i="10"/>
  <c r="K265" i="10"/>
  <c r="K264" i="10"/>
  <c r="J266" i="10"/>
  <c r="J265" i="10"/>
  <c r="I266" i="10"/>
  <c r="I265" i="10"/>
  <c r="H266" i="10"/>
  <c r="H265" i="10"/>
  <c r="H264" i="10"/>
  <c r="D266" i="10"/>
  <c r="D265" i="10"/>
  <c r="P263" i="10"/>
  <c r="O263" i="10"/>
  <c r="N263" i="10"/>
  <c r="P262" i="10"/>
  <c r="O262" i="10"/>
  <c r="N262" i="10"/>
  <c r="P261" i="10"/>
  <c r="O261" i="10"/>
  <c r="N261" i="10"/>
  <c r="P260" i="10"/>
  <c r="O260" i="10"/>
  <c r="N260" i="10"/>
  <c r="P259" i="10"/>
  <c r="O259" i="10"/>
  <c r="N259" i="10"/>
  <c r="S258" i="10"/>
  <c r="S257" i="10"/>
  <c r="S256" i="10"/>
  <c r="R258" i="10"/>
  <c r="R257" i="10"/>
  <c r="R256" i="10"/>
  <c r="Q258" i="10"/>
  <c r="M258" i="10"/>
  <c r="M257" i="10"/>
  <c r="L258" i="10"/>
  <c r="K258" i="10"/>
  <c r="K257" i="10"/>
  <c r="K256" i="10"/>
  <c r="J258" i="10"/>
  <c r="J257" i="10"/>
  <c r="J256" i="10"/>
  <c r="I258" i="10"/>
  <c r="I257" i="10"/>
  <c r="I256" i="10"/>
  <c r="H258" i="10"/>
  <c r="H257" i="10"/>
  <c r="H256" i="10"/>
  <c r="D258" i="10"/>
  <c r="D257" i="10"/>
  <c r="D256" i="10"/>
  <c r="Q257" i="10"/>
  <c r="Q256" i="10"/>
  <c r="O266" i="10"/>
  <c r="N256" i="10"/>
  <c r="P271" i="10"/>
  <c r="P270" i="10"/>
  <c r="P257" i="10"/>
  <c r="O265" i="10"/>
  <c r="I253" i="10"/>
  <c r="I252" i="10"/>
  <c r="I264" i="10"/>
  <c r="M253" i="10"/>
  <c r="M252" i="10"/>
  <c r="M264" i="10"/>
  <c r="S264" i="10"/>
  <c r="S253" i="10"/>
  <c r="S252" i="10"/>
  <c r="P258" i="10"/>
  <c r="L264" i="10"/>
  <c r="O264" i="10"/>
  <c r="P266" i="10"/>
  <c r="N257" i="10"/>
  <c r="N258" i="10"/>
  <c r="P265" i="10"/>
  <c r="O258" i="10"/>
  <c r="H253" i="10"/>
  <c r="H252" i="10"/>
  <c r="R253" i="10"/>
  <c r="R252" i="10"/>
  <c r="R264" i="10"/>
  <c r="J253" i="10"/>
  <c r="N265" i="10"/>
  <c r="J264" i="10"/>
  <c r="N266" i="10"/>
  <c r="K253" i="10"/>
  <c r="K252" i="10"/>
  <c r="Q253" i="10"/>
  <c r="Q252" i="10"/>
  <c r="M256" i="10"/>
  <c r="P256" i="10"/>
  <c r="L257" i="10"/>
  <c r="L253" i="10"/>
  <c r="D264" i="10"/>
  <c r="P264" i="10"/>
  <c r="N264" i="10"/>
  <c r="O257" i="10"/>
  <c r="L256" i="10"/>
  <c r="O256" i="10"/>
  <c r="J252" i="10"/>
  <c r="N252" i="10"/>
  <c r="N253" i="10"/>
  <c r="L252" i="10"/>
  <c r="O252" i="10"/>
  <c r="O253" i="10"/>
  <c r="H153" i="10"/>
  <c r="H151" i="10"/>
  <c r="O155" i="10"/>
  <c r="O156" i="10"/>
  <c r="O157" i="10"/>
  <c r="O158" i="10"/>
  <c r="O159" i="10"/>
  <c r="O160" i="10"/>
  <c r="O154" i="10"/>
  <c r="N155" i="10"/>
  <c r="N156" i="10"/>
  <c r="N157" i="10"/>
  <c r="N158" i="10"/>
  <c r="N159" i="10"/>
  <c r="N160" i="10"/>
  <c r="N154" i="10"/>
  <c r="Q153" i="10"/>
  <c r="Q151" i="10"/>
  <c r="R153" i="10"/>
  <c r="R151" i="10"/>
  <c r="S153" i="10"/>
  <c r="S151" i="10"/>
  <c r="I153" i="10"/>
  <c r="I151" i="10"/>
  <c r="J153" i="10"/>
  <c r="J151" i="10"/>
  <c r="K153" i="10"/>
  <c r="L153" i="10"/>
  <c r="O153" i="10"/>
  <c r="O163" i="10"/>
  <c r="N163" i="10"/>
  <c r="P163" i="10"/>
  <c r="P160" i="10"/>
  <c r="P159" i="10"/>
  <c r="P158" i="10"/>
  <c r="P157" i="10"/>
  <c r="P156" i="10"/>
  <c r="P155" i="10"/>
  <c r="D152" i="10"/>
  <c r="D151" i="10"/>
  <c r="S150" i="10"/>
  <c r="R150" i="10"/>
  <c r="Q150" i="10"/>
  <c r="M150" i="10"/>
  <c r="L150" i="10"/>
  <c r="K150" i="10"/>
  <c r="J150" i="10"/>
  <c r="I150" i="10"/>
  <c r="H150" i="10"/>
  <c r="D150" i="10"/>
  <c r="S149" i="10"/>
  <c r="R149" i="10"/>
  <c r="Q149" i="10"/>
  <c r="L149" i="10"/>
  <c r="K149" i="10"/>
  <c r="J149" i="10"/>
  <c r="I149" i="10"/>
  <c r="H149" i="10"/>
  <c r="D149" i="10"/>
  <c r="N153" i="10"/>
  <c r="H148" i="10"/>
  <c r="S148" i="10"/>
  <c r="Q148" i="10"/>
  <c r="M149" i="10"/>
  <c r="P149" i="10"/>
  <c r="N149" i="10"/>
  <c r="O149" i="10"/>
  <c r="N150" i="10"/>
  <c r="P154" i="10"/>
  <c r="L148" i="10"/>
  <c r="O148" i="10"/>
  <c r="O150" i="10"/>
  <c r="K151" i="10"/>
  <c r="N151" i="10"/>
  <c r="L151" i="10"/>
  <c r="O151" i="10"/>
  <c r="J148" i="10"/>
  <c r="R148" i="10"/>
  <c r="P150" i="10"/>
  <c r="M153" i="10"/>
  <c r="M151" i="10"/>
  <c r="K148" i="10"/>
  <c r="D148" i="10"/>
  <c r="I148" i="10"/>
  <c r="M148" i="10"/>
  <c r="N148" i="10"/>
  <c r="P148" i="10"/>
  <c r="K121" i="10"/>
  <c r="N121" i="10"/>
  <c r="P125" i="10"/>
  <c r="S123" i="10"/>
  <c r="R123" i="10"/>
  <c r="Q123" i="10"/>
  <c r="M123" i="10"/>
  <c r="L123" i="10"/>
  <c r="K123" i="10"/>
  <c r="J123" i="10"/>
  <c r="M121" i="10"/>
  <c r="M108" i="10"/>
  <c r="L121" i="10"/>
  <c r="O121" i="10"/>
  <c r="S116" i="10"/>
  <c r="R116" i="10"/>
  <c r="Q116" i="10"/>
  <c r="J116" i="10"/>
  <c r="I116" i="10"/>
  <c r="H116" i="10"/>
  <c r="D116" i="10"/>
  <c r="S108" i="10"/>
  <c r="S107" i="10"/>
  <c r="R108" i="10"/>
  <c r="R107" i="10"/>
  <c r="Q108" i="10"/>
  <c r="Q107" i="10"/>
  <c r="J108" i="10"/>
  <c r="J107" i="10"/>
  <c r="I108" i="10"/>
  <c r="I107" i="10"/>
  <c r="H108" i="10"/>
  <c r="H107" i="10"/>
  <c r="D108" i="10"/>
  <c r="D107" i="10"/>
  <c r="L108" i="10"/>
  <c r="L107" i="10"/>
  <c r="O107" i="10"/>
  <c r="O108" i="10"/>
  <c r="M116" i="10"/>
  <c r="P116" i="10"/>
  <c r="P108" i="10"/>
  <c r="M107" i="10"/>
  <c r="P107" i="10"/>
  <c r="P121" i="10"/>
  <c r="K108" i="10"/>
  <c r="K116" i="10"/>
  <c r="N116" i="10"/>
  <c r="L116" i="10"/>
  <c r="O116" i="10"/>
  <c r="K107" i="10"/>
  <c r="N107" i="10"/>
  <c r="N108" i="10"/>
  <c r="F97" i="10"/>
  <c r="D98" i="10"/>
  <c r="D99" i="10"/>
  <c r="Q98" i="10"/>
  <c r="R98" i="10"/>
  <c r="S98" i="10"/>
  <c r="I98" i="10"/>
  <c r="J98" i="10"/>
  <c r="K98" i="10"/>
  <c r="N98" i="10"/>
  <c r="L98" i="10"/>
  <c r="M98" i="10"/>
  <c r="P98" i="10"/>
  <c r="H98" i="10"/>
  <c r="H99" i="10"/>
  <c r="D102" i="10"/>
  <c r="P102" i="10"/>
  <c r="D104" i="10"/>
  <c r="Q100" i="10"/>
  <c r="S104" i="10"/>
  <c r="S100" i="10"/>
  <c r="R104" i="10"/>
  <c r="R100" i="10"/>
  <c r="I104" i="10"/>
  <c r="I100" i="10"/>
  <c r="J104" i="10"/>
  <c r="J100" i="10"/>
  <c r="K104" i="10"/>
  <c r="L104" i="10"/>
  <c r="M104" i="10"/>
  <c r="H104" i="10"/>
  <c r="H100" i="10"/>
  <c r="M100" i="10"/>
  <c r="P100" i="10"/>
  <c r="P104" i="10"/>
  <c r="K100" i="10"/>
  <c r="N100" i="10"/>
  <c r="N104" i="10"/>
  <c r="L100" i="10"/>
  <c r="O100" i="10"/>
  <c r="O104" i="10"/>
  <c r="O98" i="10"/>
  <c r="D97" i="10"/>
  <c r="H97" i="10"/>
  <c r="Q99" i="10"/>
  <c r="Q97" i="10"/>
  <c r="R99" i="10"/>
  <c r="R97" i="10"/>
  <c r="S99" i="10"/>
  <c r="S97" i="10"/>
  <c r="I99" i="10"/>
  <c r="I97" i="10"/>
  <c r="J99" i="10"/>
  <c r="J97" i="10"/>
  <c r="K99" i="10"/>
  <c r="L99" i="10"/>
  <c r="M99" i="10"/>
  <c r="L97" i="10"/>
  <c r="O97" i="10"/>
  <c r="O99" i="10"/>
  <c r="M97" i="10"/>
  <c r="P97" i="10"/>
  <c r="P99" i="10"/>
  <c r="K97" i="10"/>
  <c r="N97" i="10"/>
  <c r="N99" i="10"/>
</calcChain>
</file>

<file path=xl/comments1.xml><?xml version="1.0" encoding="utf-8"?>
<comments xmlns="http://schemas.openxmlformats.org/spreadsheetml/2006/main">
  <authors>
    <author>wyj</author>
    <author>谢仙凤</author>
  </authors>
  <commentList>
    <comment ref="D172" authorId="0">
      <text>
        <r>
          <rPr>
            <b/>
            <sz val="9"/>
            <rFont val="宋体"/>
            <family val="3"/>
            <charset val="134"/>
          </rPr>
          <t>wyj:</t>
        </r>
        <r>
          <rPr>
            <sz val="9"/>
            <rFont val="宋体"/>
            <family val="3"/>
            <charset val="134"/>
          </rPr>
          <t xml:space="preserve">
与二航签了划分协议之后的合同金额</t>
        </r>
      </text>
    </comment>
    <comment ref="D173" authorId="0">
      <text>
        <r>
          <rPr>
            <b/>
            <sz val="9"/>
            <rFont val="宋体"/>
            <family val="3"/>
            <charset val="134"/>
          </rPr>
          <t>wyj:</t>
        </r>
        <r>
          <rPr>
            <sz val="9"/>
            <rFont val="宋体"/>
            <family val="3"/>
            <charset val="134"/>
          </rPr>
          <t xml:space="preserve">
暂定</t>
        </r>
      </text>
    </comment>
    <comment ref="B202" authorId="1">
      <text>
        <r>
          <rPr>
            <b/>
            <sz val="9"/>
            <color indexed="81"/>
            <rFont val="宋体"/>
            <family val="3"/>
            <charset val="134"/>
          </rPr>
          <t>投资改现汇</t>
        </r>
      </text>
    </comment>
  </commentList>
</comments>
</file>

<file path=xl/sharedStrings.xml><?xml version="1.0" encoding="utf-8"?>
<sst xmlns="http://schemas.openxmlformats.org/spreadsheetml/2006/main" count="2031" uniqueCount="887">
  <si>
    <t>201x/xx/x</t>
  </si>
  <si>
    <r>
      <rPr>
        <sz val="11"/>
        <color indexed="8"/>
        <rFont val="宋体"/>
        <family val="3"/>
        <charset val="134"/>
      </rPr>
      <t>单位</t>
    </r>
    <r>
      <rPr>
        <sz val="11"/>
        <color indexed="8"/>
        <rFont val="Times New Roman"/>
        <family val="1"/>
      </rPr>
      <t xml:space="preserve">: </t>
    </r>
    <r>
      <rPr>
        <sz val="11"/>
        <color indexed="8"/>
        <rFont val="宋体"/>
        <family val="3"/>
        <charset val="134"/>
      </rPr>
      <t>万元</t>
    </r>
  </si>
  <si>
    <t>序号</t>
  </si>
  <si>
    <t>单位名称</t>
  </si>
  <si>
    <t>年度计划产值</t>
  </si>
  <si>
    <t>季度计划产值</t>
  </si>
  <si>
    <t>（现汇）施 工 产 值</t>
  </si>
  <si>
    <t>（投资）施 工 产 值</t>
  </si>
  <si>
    <t>（总计）施 工 产 值</t>
  </si>
  <si>
    <t>占季计划</t>
  </si>
  <si>
    <t>占年计划</t>
  </si>
  <si>
    <t>去年同期</t>
  </si>
  <si>
    <t>占去年同期百分比%</t>
  </si>
  <si>
    <t>计量产值</t>
  </si>
  <si>
    <t>本月完成</t>
  </si>
  <si>
    <t>本季累计</t>
  </si>
  <si>
    <t>本年累计</t>
  </si>
  <si>
    <t>百分比%</t>
  </si>
  <si>
    <t>本月累计</t>
  </si>
  <si>
    <t>一</t>
  </si>
  <si>
    <t>公路市政事业部产值</t>
  </si>
  <si>
    <t>二</t>
  </si>
  <si>
    <t>铁路轨道事业部产值</t>
  </si>
  <si>
    <t>三</t>
  </si>
  <si>
    <t>城市房建事业部产值</t>
  </si>
  <si>
    <t>四</t>
  </si>
  <si>
    <t>海外事业部产值</t>
  </si>
  <si>
    <t>五</t>
  </si>
  <si>
    <t>非建筑业企业产值</t>
  </si>
  <si>
    <t>（一）</t>
  </si>
  <si>
    <t>建筑业企业产值</t>
  </si>
  <si>
    <t>一公司</t>
  </si>
  <si>
    <t>二公司</t>
  </si>
  <si>
    <t>三公司</t>
  </si>
  <si>
    <t>四公司</t>
  </si>
  <si>
    <t>五公司</t>
  </si>
  <si>
    <t>六公司</t>
  </si>
  <si>
    <t>七公司</t>
  </si>
  <si>
    <t>厦门公司</t>
  </si>
  <si>
    <t>桥隧公司</t>
  </si>
  <si>
    <t>海威公司</t>
  </si>
  <si>
    <t>总承包分公司</t>
  </si>
  <si>
    <t>建筑分公司</t>
  </si>
  <si>
    <t>公司直管总承包项目合计（自营）</t>
  </si>
  <si>
    <t>扣除公司内分包重复部分产值合计</t>
  </si>
  <si>
    <t>（二）</t>
  </si>
  <si>
    <t>世通重工</t>
  </si>
  <si>
    <t>凯通公司</t>
  </si>
  <si>
    <t>华通监理公司</t>
  </si>
  <si>
    <t>研究院</t>
  </si>
  <si>
    <t>设计院</t>
  </si>
  <si>
    <r>
      <rPr>
        <b/>
        <sz val="14"/>
        <color rgb="FF000000"/>
        <rFont val="宋体"/>
        <family val="3"/>
        <charset val="134"/>
      </rPr>
      <t>制表：  　***事业部</t>
    </r>
    <r>
      <rPr>
        <b/>
        <sz val="14"/>
        <color indexed="8"/>
        <rFont val="宋体"/>
        <family val="3"/>
        <charset val="134"/>
      </rPr>
      <t>　　　 ***                                      　　　日期；    ****年**月**日        　</t>
    </r>
  </si>
  <si>
    <t>单位</t>
  </si>
  <si>
    <t>年计划</t>
  </si>
  <si>
    <t>季度计划</t>
  </si>
  <si>
    <t>单位名称：</t>
  </si>
  <si>
    <t>单位：万元</t>
  </si>
  <si>
    <t>项目名称</t>
  </si>
  <si>
    <t>编码</t>
  </si>
  <si>
    <t>合同额</t>
  </si>
  <si>
    <t>施 工 产 值</t>
  </si>
  <si>
    <t>占合同额</t>
  </si>
  <si>
    <t>信用评价（自评）</t>
  </si>
  <si>
    <t>开工累计</t>
  </si>
  <si>
    <t>说明：计量产值是指在报告期内经监理签字认可的计量报表数。</t>
  </si>
  <si>
    <t xml:space="preserve"> 公 司  产 值 完 成 情 况 汇 总 表</t>
    <phoneticPr fontId="36" type="noConversion"/>
  </si>
  <si>
    <t>企业产值总计</t>
    <phoneticPr fontId="36" type="noConversion"/>
  </si>
  <si>
    <t>公 司  产 值 完 成 情 况 汇 总 表</t>
    <phoneticPr fontId="36" type="noConversion"/>
  </si>
  <si>
    <t>公路市政事业部产值</t>
    <phoneticPr fontId="36" type="noConversion"/>
  </si>
  <si>
    <t>铁路轨道事业部产值</t>
    <phoneticPr fontId="36" type="noConversion"/>
  </si>
  <si>
    <t>城市房建事业部产值</t>
    <phoneticPr fontId="36" type="noConversion"/>
  </si>
  <si>
    <t>局直属项目</t>
    <phoneticPr fontId="36" type="noConversion"/>
  </si>
  <si>
    <t>城市房建项目</t>
    <phoneticPr fontId="36" type="noConversion"/>
  </si>
  <si>
    <t>已完工补报产值项目合计
(小项目可直接按板块汇总）</t>
    <phoneticPr fontId="36" type="noConversion"/>
  </si>
  <si>
    <t>序号</t>
    <phoneticPr fontId="36" type="noConversion"/>
  </si>
  <si>
    <t xml:space="preserve">
投资/
现汇</t>
    <phoneticPr fontId="36" type="noConversion"/>
  </si>
  <si>
    <t>省份</t>
    <phoneticPr fontId="36" type="noConversion"/>
  </si>
  <si>
    <t>合同工期</t>
    <phoneticPr fontId="36" type="noConversion"/>
  </si>
  <si>
    <t>*公司合计</t>
    <phoneticPr fontId="36" type="noConversion"/>
  </si>
  <si>
    <t>其中</t>
    <phoneticPr fontId="36" type="noConversion"/>
  </si>
  <si>
    <t>/</t>
    <phoneticPr fontId="36" type="noConversion"/>
  </si>
  <si>
    <t>现汇</t>
    <phoneticPr fontId="36" type="noConversion"/>
  </si>
  <si>
    <t>投资</t>
    <phoneticPr fontId="36" type="noConversion"/>
  </si>
  <si>
    <r>
      <t>海外事业部产值</t>
    </r>
    <r>
      <rPr>
        <b/>
        <sz val="10"/>
        <color rgb="FFFF0000"/>
        <rFont val="楷体_GB2312"/>
        <family val="3"/>
        <charset val="134"/>
      </rPr>
      <t>（注明公司内部分包）</t>
    </r>
    <phoneticPr fontId="36" type="noConversion"/>
  </si>
  <si>
    <t>一</t>
    <phoneticPr fontId="36" type="noConversion"/>
  </si>
  <si>
    <t>上年续建项目合计</t>
    <phoneticPr fontId="36" type="noConversion"/>
  </si>
  <si>
    <t>公司自营</t>
    <phoneticPr fontId="36" type="noConversion"/>
  </si>
  <si>
    <t>（三）</t>
    <phoneticPr fontId="36" type="noConversion"/>
  </si>
  <si>
    <t>二</t>
    <phoneticPr fontId="36" type="noConversion"/>
  </si>
  <si>
    <t>本年新开工项目合计</t>
    <phoneticPr fontId="36" type="noConversion"/>
  </si>
  <si>
    <t>三</t>
    <phoneticPr fontId="36" type="noConversion"/>
  </si>
  <si>
    <t>1、不允许删减表格内容，可增加行，不可增加列。</t>
    <phoneticPr fontId="36" type="noConversion"/>
  </si>
  <si>
    <t>2、所有合计必须用公式计算，不得直接粘贴数值。</t>
    <phoneticPr fontId="36" type="noConversion"/>
  </si>
  <si>
    <t>公路市政事业部</t>
    <phoneticPr fontId="36" type="noConversion"/>
  </si>
  <si>
    <t>序号</t>
    <phoneticPr fontId="36" type="noConversion"/>
  </si>
  <si>
    <t>一公局一公司</t>
    <phoneticPr fontId="36" type="noConversion"/>
  </si>
  <si>
    <t>其中</t>
    <phoneticPr fontId="36" type="noConversion"/>
  </si>
  <si>
    <t>现汇类项目</t>
    <phoneticPr fontId="36" type="noConversion"/>
  </si>
  <si>
    <t>投资类项目</t>
    <phoneticPr fontId="36" type="noConversion"/>
  </si>
  <si>
    <t>一公局二公司</t>
    <phoneticPr fontId="36" type="noConversion"/>
  </si>
  <si>
    <t>一公局三公司</t>
    <phoneticPr fontId="36" type="noConversion"/>
  </si>
  <si>
    <t>一公局四公司</t>
    <phoneticPr fontId="36" type="noConversion"/>
  </si>
  <si>
    <t>一公局五公司</t>
    <phoneticPr fontId="36" type="noConversion"/>
  </si>
  <si>
    <t>一公局六公司</t>
    <phoneticPr fontId="36" type="noConversion"/>
  </si>
  <si>
    <t>一公局七公司</t>
    <phoneticPr fontId="36" type="noConversion"/>
  </si>
  <si>
    <t>一公局厦门公司</t>
    <phoneticPr fontId="36" type="noConversion"/>
  </si>
  <si>
    <t>一公局桥隧公司</t>
    <phoneticPr fontId="36" type="noConversion"/>
  </si>
  <si>
    <t>一公局海威公司</t>
    <phoneticPr fontId="36" type="noConversion"/>
  </si>
  <si>
    <t>一公局总承包分公司</t>
    <phoneticPr fontId="36" type="noConversion"/>
  </si>
  <si>
    <t>一公局建筑分公司</t>
    <phoneticPr fontId="36" type="noConversion"/>
  </si>
  <si>
    <t>隧道局北京分公司</t>
    <phoneticPr fontId="36" type="noConversion"/>
  </si>
  <si>
    <t>隧道局二公司</t>
    <phoneticPr fontId="36" type="noConversion"/>
  </si>
  <si>
    <t>隧道局南京分公司</t>
    <phoneticPr fontId="36" type="noConversion"/>
  </si>
  <si>
    <t>隧道局四公司</t>
    <phoneticPr fontId="36" type="noConversion"/>
  </si>
  <si>
    <t>隧道局五公司</t>
    <phoneticPr fontId="36" type="noConversion"/>
  </si>
  <si>
    <t>隧道局盾构分公司</t>
    <phoneticPr fontId="36" type="noConversion"/>
  </si>
  <si>
    <t>隧道局电气化公司</t>
    <phoneticPr fontId="36" type="noConversion"/>
  </si>
  <si>
    <t>隧道局华南分公司</t>
    <phoneticPr fontId="36" type="noConversion"/>
  </si>
  <si>
    <t>隧道局华北分公司</t>
    <phoneticPr fontId="36" type="noConversion"/>
  </si>
  <si>
    <t>公司直属（公司代管）项目</t>
    <phoneticPr fontId="36" type="noConversion"/>
  </si>
  <si>
    <t>…</t>
    <phoneticPr fontId="36" type="noConversion"/>
  </si>
  <si>
    <t>总包部自营(进入事业部汇总）</t>
    <phoneticPr fontId="36" type="noConversion"/>
  </si>
  <si>
    <t>内部分包产值(进入事业部汇总）</t>
    <phoneticPr fontId="36" type="noConversion"/>
  </si>
  <si>
    <t>铁路轨道事业部</t>
    <phoneticPr fontId="36" type="noConversion"/>
  </si>
  <si>
    <t>非建筑业</t>
    <phoneticPr fontId="36" type="noConversion"/>
  </si>
  <si>
    <t>一公局世通重工</t>
    <phoneticPr fontId="36" type="noConversion"/>
  </si>
  <si>
    <t>一公局世通重工公司</t>
    <phoneticPr fontId="36" type="noConversion"/>
  </si>
  <si>
    <t>一公局凯通公司</t>
    <phoneticPr fontId="36" type="noConversion"/>
  </si>
  <si>
    <t>一公局华通监理公司</t>
    <phoneticPr fontId="36" type="noConversion"/>
  </si>
  <si>
    <t>一公局研究院</t>
    <phoneticPr fontId="36" type="noConversion"/>
  </si>
  <si>
    <t>一公局设计院</t>
    <phoneticPr fontId="36" type="noConversion"/>
  </si>
  <si>
    <t>隧道局通隧贸易公司</t>
    <phoneticPr fontId="36" type="noConversion"/>
  </si>
  <si>
    <t>隧道公局土木检测公司</t>
    <phoneticPr fontId="36" type="noConversion"/>
  </si>
  <si>
    <t>内部分包产值(注意所属事业部）</t>
    <phoneticPr fontId="36" type="noConversion"/>
  </si>
  <si>
    <t>公司直属（公司代管）项目产值已纳入各单位</t>
    <phoneticPr fontId="36" type="noConversion"/>
  </si>
  <si>
    <t xml:space="preserve"> 公 司  产 值 完 成 情 况 汇 总 表</t>
  </si>
  <si>
    <t>（现汇）施 工 产 值</t>
    <phoneticPr fontId="72" type="noConversion"/>
  </si>
  <si>
    <t>（投资）施 工 产 值</t>
    <phoneticPr fontId="72" type="noConversion"/>
  </si>
  <si>
    <t>施 工 产 值（汇总）</t>
    <phoneticPr fontId="46" type="noConversion"/>
  </si>
  <si>
    <t xml:space="preserve"> </t>
  </si>
  <si>
    <t>序号</t>
    <phoneticPr fontId="36" type="noConversion"/>
  </si>
  <si>
    <t>一公局一公司</t>
    <phoneticPr fontId="46" type="noConversion"/>
  </si>
  <si>
    <t>一公局二公司</t>
    <phoneticPr fontId="46" type="noConversion"/>
  </si>
  <si>
    <t xml:space="preserve">一公局三公司  </t>
    <phoneticPr fontId="46" type="noConversion"/>
  </si>
  <si>
    <t>一公局四公司</t>
    <phoneticPr fontId="46" type="noConversion"/>
  </si>
  <si>
    <t>一公局五公司</t>
    <phoneticPr fontId="46" type="noConversion"/>
  </si>
  <si>
    <t>一公局六公司</t>
    <phoneticPr fontId="46" type="noConversion"/>
  </si>
  <si>
    <t>一公局七公司</t>
    <phoneticPr fontId="46" type="noConversion"/>
  </si>
  <si>
    <t>一公局厦门公司</t>
    <phoneticPr fontId="46" type="noConversion"/>
  </si>
  <si>
    <t>一公局桥隧公司</t>
    <phoneticPr fontId="46" type="noConversion"/>
  </si>
  <si>
    <t>一公局海威公司</t>
    <phoneticPr fontId="46" type="noConversion"/>
  </si>
  <si>
    <t>一公局总承包公司</t>
    <phoneticPr fontId="46" type="noConversion"/>
  </si>
  <si>
    <t>一公局建筑公司</t>
    <phoneticPr fontId="46" type="noConversion"/>
  </si>
  <si>
    <t>隧道局二公司</t>
  </si>
  <si>
    <t>隧道局南京分公司</t>
  </si>
  <si>
    <t>隧道局四公司</t>
  </si>
  <si>
    <t>隧道局五公司</t>
  </si>
  <si>
    <t>隧道局华北分公司</t>
  </si>
  <si>
    <t>隧道局华南分公司</t>
  </si>
  <si>
    <t>隧道局电气化公司</t>
  </si>
  <si>
    <t>隧道局盾构分公司</t>
  </si>
  <si>
    <t>海外事业部</t>
    <phoneticPr fontId="46" type="noConversion"/>
  </si>
  <si>
    <t>隧道局北京分公司</t>
    <phoneticPr fontId="46" type="noConversion"/>
  </si>
  <si>
    <t>一公局世通重工公司</t>
  </si>
  <si>
    <t>一公局凯通公司</t>
  </si>
  <si>
    <t>一公局重庆分公司</t>
    <phoneticPr fontId="46" type="noConversion"/>
  </si>
  <si>
    <t>其中</t>
    <phoneticPr fontId="46" type="noConversion"/>
  </si>
  <si>
    <t>铁路轨道事业部</t>
    <phoneticPr fontId="46" type="noConversion"/>
  </si>
  <si>
    <t>城市房建事业部</t>
    <phoneticPr fontId="46" type="noConversion"/>
  </si>
  <si>
    <t>非建筑业</t>
    <phoneticPr fontId="46" type="noConversion"/>
  </si>
  <si>
    <t>公路市政事业部</t>
    <phoneticPr fontId="46" type="noConversion"/>
  </si>
  <si>
    <t>企业施工产值总计</t>
    <phoneticPr fontId="46" type="noConversion"/>
  </si>
  <si>
    <t>其中</t>
    <phoneticPr fontId="46" type="noConversion"/>
  </si>
  <si>
    <t>首都地区环线高速（通州－大兴）</t>
    <phoneticPr fontId="46" type="noConversion"/>
  </si>
  <si>
    <t>国道107改线官渡黄河大桥项目</t>
    <phoneticPr fontId="46" type="noConversion"/>
  </si>
  <si>
    <t>新疆G575线巴里坤至哈密公路项目</t>
    <phoneticPr fontId="46" type="noConversion"/>
  </si>
  <si>
    <t>福建泉厦漳城市联盟路</t>
    <phoneticPr fontId="46" type="noConversion"/>
  </si>
  <si>
    <t>四川西昌东延线棚改房建项目</t>
    <phoneticPr fontId="46" type="noConversion"/>
  </si>
  <si>
    <t>重庆万利高速公路项目</t>
    <phoneticPr fontId="46" type="noConversion"/>
  </si>
  <si>
    <t>重庆九永高速公路项目</t>
    <phoneticPr fontId="46" type="noConversion"/>
  </si>
  <si>
    <t>贵州剑榕高速公路项目</t>
    <phoneticPr fontId="46" type="noConversion"/>
  </si>
  <si>
    <t>贵州沿印松高速公路项目</t>
    <phoneticPr fontId="46" type="noConversion"/>
  </si>
  <si>
    <t>苏张高速苏化公路项目锡盟段</t>
    <phoneticPr fontId="46" type="noConversion"/>
  </si>
  <si>
    <t>苏张高速苏化公路项目乌市段</t>
    <phoneticPr fontId="46" type="noConversion"/>
  </si>
  <si>
    <t>新疆巴州“C”包项目</t>
    <phoneticPr fontId="46" type="noConversion"/>
  </si>
  <si>
    <t>新疆乌鲁木齐到尉梨</t>
    <phoneticPr fontId="46" type="noConversion"/>
  </si>
  <si>
    <t>哈密山北项目包</t>
    <phoneticPr fontId="46" type="noConversion"/>
  </si>
  <si>
    <t>……</t>
    <phoneticPr fontId="46" type="noConversion"/>
  </si>
  <si>
    <t>现汇类项目</t>
    <phoneticPr fontId="36" type="noConversion"/>
  </si>
  <si>
    <t>投资类项目</t>
    <phoneticPr fontId="36" type="noConversion"/>
  </si>
  <si>
    <t>单       位</t>
    <phoneticPr fontId="46" type="noConversion"/>
  </si>
  <si>
    <t>海外事业部</t>
    <phoneticPr fontId="36" type="noConversion"/>
  </si>
  <si>
    <t>扣除各事业部之间重复部分产值</t>
    <phoneticPr fontId="46" type="noConversion"/>
  </si>
  <si>
    <t>3、各公司分类对应上报各事业部后，经各事业部审核、反馈、修改后，将各单位最终报表上报工程管理部。</t>
    <phoneticPr fontId="36" type="noConversion"/>
  </si>
  <si>
    <t>注意事项</t>
    <phoneticPr fontId="36" type="noConversion"/>
  </si>
  <si>
    <t>4、施工产值统计报表项目截至时间1月至11月是每月的20号，每年12月份报表要估算到31号。</t>
    <phoneticPr fontId="36" type="noConversion"/>
  </si>
  <si>
    <t>5、各单位每月25号前上报各事业部。各单位每年12月份报表的数值应为全年数值。（若遇节假日不顺延，请提前报送）</t>
    <phoneticPr fontId="36" type="noConversion"/>
  </si>
  <si>
    <t>6、各事业部应于每月28日之前上报工程管理部</t>
    <phoneticPr fontId="36" type="noConversion"/>
  </si>
  <si>
    <t>6、各事业部应于每月28日之前上报工程管理部</t>
    <phoneticPr fontId="36" type="noConversion"/>
  </si>
  <si>
    <t>一公局五公司合计</t>
  </si>
  <si>
    <t>其中</t>
  </si>
  <si>
    <t>/</t>
  </si>
  <si>
    <t>现汇</t>
  </si>
  <si>
    <t>投资</t>
  </si>
  <si>
    <t>上年续建项目合计</t>
  </si>
  <si>
    <t>（三）</t>
  </si>
  <si>
    <t>城市房建项目</t>
  </si>
  <si>
    <t>局直属项目</t>
  </si>
  <si>
    <t>西昌东延线棚改项目5#地块２期（三分部）</t>
  </si>
  <si>
    <t xml:space="preserve">5GS(J)-SIC-XCFJ-03
</t>
  </si>
  <si>
    <t>四川</t>
  </si>
  <si>
    <t>2016.4.20 -2019.4.20</t>
  </si>
  <si>
    <t>优</t>
  </si>
  <si>
    <t>公司自营项目</t>
  </si>
  <si>
    <t>南京仙林国际汽车城三期</t>
  </si>
  <si>
    <t xml:space="preserve">5GS(J)-JIS-NJXLQPC-00
</t>
  </si>
  <si>
    <t>江苏</t>
  </si>
  <si>
    <t>2016.06.15~2017.12.26</t>
  </si>
  <si>
    <t>中交一公局城西佳苑二期工程项目经理部</t>
  </si>
  <si>
    <t>5GS(J)-JIS-LYCXJYEQ-00</t>
  </si>
  <si>
    <t>2016.12.01-2018.12.01</t>
  </si>
  <si>
    <t>本年新开工项目合计</t>
  </si>
  <si>
    <t>-</t>
  </si>
  <si>
    <t>2016.3.15-2017.1.15</t>
  </si>
  <si>
    <t>西藏</t>
    <phoneticPr fontId="36" type="noConversion"/>
  </si>
  <si>
    <t>6GS(J)-XIZ-LLFJ-10</t>
  </si>
  <si>
    <t>国道318线林芝至拉萨公路改造工程沿线房屋建筑工程第十标段</t>
  </si>
  <si>
    <t>城市房建项目</t>
    <phoneticPr fontId="36" type="noConversion"/>
  </si>
  <si>
    <t>（三）</t>
    <phoneticPr fontId="36" type="noConversion"/>
  </si>
  <si>
    <t>-</t>
    <phoneticPr fontId="36" type="noConversion"/>
  </si>
  <si>
    <t>2018.10.20-2020.5.30</t>
  </si>
  <si>
    <t>天津</t>
    <phoneticPr fontId="36" type="noConversion"/>
  </si>
  <si>
    <t>6GS(T)-TIJ-HGL-00</t>
    <phoneticPr fontId="36" type="noConversion"/>
  </si>
  <si>
    <t xml:space="preserve">天津港太平洋国际集装箱码头有限公司侯工楼工程                                                                                                                                                                                                                                                                                                                                                                                                                                                                                                                                                                                                                                                                                                                                                                                                                                                                                                                                                                                                                                                                                                                                                                                                                                                                                                                                                                                                                                                                                                                                                                                                                                                                                                                                                                                                                                                                                                                                                                                                                                                                                                                                                                                                                                                                                                                                                                                                                                                                                                                                                                                                                                                                                               </t>
  </si>
  <si>
    <t>优</t>
    <phoneticPr fontId="36" type="noConversion"/>
  </si>
  <si>
    <t>2018.8.1-2019.7.31</t>
  </si>
  <si>
    <t>6GS(J)-XIZ-RKZ-01</t>
    <phoneticPr fontId="36" type="noConversion"/>
  </si>
  <si>
    <t>西藏日喀则机场至日喀则市专用公路新改建工程房建工程</t>
  </si>
  <si>
    <t>……</t>
    <phoneticPr fontId="36" type="noConversion"/>
  </si>
  <si>
    <t>/</t>
    <phoneticPr fontId="36" type="noConversion"/>
  </si>
  <si>
    <t>城市房建事业部产值</t>
    <phoneticPr fontId="36" type="noConversion"/>
  </si>
  <si>
    <t>六公司合计</t>
    <phoneticPr fontId="36" type="noConversion"/>
  </si>
  <si>
    <t>一公局三公司合计</t>
    <phoneticPr fontId="36" type="noConversion"/>
  </si>
  <si>
    <t>（三）</t>
    <phoneticPr fontId="46" type="noConversion"/>
  </si>
  <si>
    <t>黑龙江省牡丹江市富江南麓配套项目部</t>
    <phoneticPr fontId="46" type="noConversion"/>
  </si>
  <si>
    <t>3GS(T)-HLJ-FJNLPT-00</t>
    <phoneticPr fontId="46" type="noConversion"/>
  </si>
  <si>
    <t>现汇</t>
    <phoneticPr fontId="46" type="noConversion"/>
  </si>
  <si>
    <t>黑龙江</t>
    <phoneticPr fontId="46" type="noConversion"/>
  </si>
  <si>
    <t>2017.08.08-2017.09.30</t>
    <phoneticPr fontId="46" type="noConversion"/>
  </si>
  <si>
    <t>良</t>
    <phoneticPr fontId="46" type="noConversion"/>
  </si>
  <si>
    <t>二</t>
    <phoneticPr fontId="46" type="noConversion"/>
  </si>
  <si>
    <t>本年新开工项目合计</t>
    <phoneticPr fontId="46" type="noConversion"/>
  </si>
  <si>
    <t>局直属项目</t>
    <phoneticPr fontId="46" type="noConversion"/>
  </si>
  <si>
    <t>公司自营</t>
    <phoneticPr fontId="46" type="noConversion"/>
  </si>
  <si>
    <t>三</t>
    <phoneticPr fontId="46" type="noConversion"/>
  </si>
  <si>
    <t>已完工补报产值项目合计(小项目可直接按板块汇总）</t>
    <phoneticPr fontId="36" type="noConversion"/>
  </si>
  <si>
    <t>黑龙江省牡丹江市富江南麓项目部</t>
    <phoneticPr fontId="46" type="noConversion"/>
  </si>
  <si>
    <t>3GS(J)-HLJ-FJNL-00</t>
    <phoneticPr fontId="46" type="noConversion"/>
  </si>
  <si>
    <t>2016.04.15-2016.12.30</t>
    <phoneticPr fontId="46" type="noConversion"/>
  </si>
  <si>
    <t>黑龙江省牡丹江市富江南麓项目（二期）</t>
    <phoneticPr fontId="46" type="noConversion"/>
  </si>
  <si>
    <t xml:space="preserve">3GS(J)-HLJ-FJNL-02
</t>
    <phoneticPr fontId="46" type="noConversion"/>
  </si>
  <si>
    <t>2016.04.15-2017.10.15</t>
    <phoneticPr fontId="46" type="noConversion"/>
  </si>
  <si>
    <t>海威公司合计</t>
    <phoneticPr fontId="36" type="noConversion"/>
  </si>
  <si>
    <t>贵安新区马场科技新城商业综合体项目施工2标</t>
  </si>
  <si>
    <t>112201403T-HWGS(J)-GUZ-SYZHT-02</t>
  </si>
  <si>
    <t>贵州</t>
    <phoneticPr fontId="36" type="noConversion"/>
  </si>
  <si>
    <t>2016.04.28-2017.01.20</t>
  </si>
  <si>
    <t>良</t>
  </si>
  <si>
    <t>宁阳大班额学校工程建设项目</t>
  </si>
  <si>
    <t>HWGS(J)-SHD-DBE-01</t>
  </si>
  <si>
    <t>山东</t>
    <phoneticPr fontId="36" type="noConversion"/>
  </si>
  <si>
    <t>2017.05.26-2018.05.31</t>
  </si>
  <si>
    <t>中交一公局江苏中关村人才公寓及意达小学项目</t>
  </si>
  <si>
    <t>HWGS(J)-JIS-LYXM</t>
  </si>
  <si>
    <t>江苏</t>
    <phoneticPr fontId="36" type="noConversion"/>
  </si>
  <si>
    <t>2017.03.20-2019.03.20</t>
  </si>
  <si>
    <t>山南市乃东区结莎居委会棚户区改造建设项目</t>
  </si>
  <si>
    <t>HWGS(J)-XIZ-SN-00</t>
  </si>
  <si>
    <t>西藏</t>
    <phoneticPr fontId="36" type="noConversion"/>
  </si>
  <si>
    <t>2017.06.20-2018.12.10（暂定）</t>
  </si>
  <si>
    <t>西藏山南市洛扎县拉郊乡边境小康示范村工程建设项目</t>
  </si>
  <si>
    <t>HWGS(T)-XIZ-LZXXKSFC-0</t>
  </si>
  <si>
    <t>2017.08.01-2018.07.31</t>
  </si>
  <si>
    <t>西藏山南市洛扎县拉郊乡杰罗布边境小康示范村工程建设项目</t>
  </si>
  <si>
    <t>HWGS(T)-XIZ-LZXJLB-00</t>
  </si>
  <si>
    <t>丹东“2610”工程C项目</t>
  </si>
  <si>
    <t>HWGS(J)-LIN-DD-01</t>
  </si>
  <si>
    <t>辽宁</t>
    <phoneticPr fontId="36" type="noConversion"/>
  </si>
  <si>
    <t>2017.06.30-2017.09.30</t>
  </si>
  <si>
    <t>西湖区龙坞茶镇核心区开发建设PPP项目（海威公司承建部分）</t>
  </si>
  <si>
    <t>HWGS(J)-ZHJ-HZLWCZ-00</t>
  </si>
  <si>
    <t>西湖区龙坞茶镇核心区开发建设PPP项目（业主指定协作队伍部分）</t>
  </si>
  <si>
    <t>宁阳县工矿棚户区改造PPP项目</t>
  </si>
  <si>
    <t>HWGS(J)-SHD-NY-01</t>
  </si>
  <si>
    <t>2016.07.01-2017.12.31</t>
  </si>
  <si>
    <t>城市房建项目产值</t>
  </si>
  <si>
    <t>上年续建城市房建项目</t>
  </si>
  <si>
    <t>公司自营</t>
  </si>
  <si>
    <t>武汉经开区黄冈产业园棚户区改造项目一期工程</t>
  </si>
  <si>
    <t>ZCB(J)-HUB-HGFJ-01</t>
  </si>
  <si>
    <t>湖北</t>
  </si>
  <si>
    <t>2017.9.1-2020.8.31</t>
  </si>
  <si>
    <t>宁波奉化城市综合转型示范区EPC项目</t>
  </si>
  <si>
    <t>暂无编码</t>
  </si>
  <si>
    <t>浙江</t>
  </si>
  <si>
    <t>2017.10.10-2019.06.10</t>
  </si>
  <si>
    <t>西昌东延线棚改项目第一合同</t>
  </si>
  <si>
    <t xml:space="preserve"> ZCB(J)-SIC-XCFJ-01</t>
  </si>
  <si>
    <t xml:space="preserve">投资 </t>
  </si>
  <si>
    <t>2016.4.20-2019.4.20</t>
  </si>
  <si>
    <t>世通公司合计</t>
    <phoneticPr fontId="36" type="noConversion"/>
  </si>
  <si>
    <t>其中</t>
    <phoneticPr fontId="36" type="noConversion"/>
  </si>
  <si>
    <t>城市房建事业部产值</t>
    <phoneticPr fontId="36" type="noConversion"/>
  </si>
  <si>
    <t>/</t>
    <phoneticPr fontId="36" type="noConversion"/>
  </si>
  <si>
    <t>现汇</t>
    <phoneticPr fontId="36" type="noConversion"/>
  </si>
  <si>
    <t>其中</t>
    <phoneticPr fontId="36" type="noConversion"/>
  </si>
  <si>
    <t>城市房建事业部产值</t>
    <phoneticPr fontId="36" type="noConversion"/>
  </si>
  <si>
    <t>投资</t>
    <phoneticPr fontId="36" type="noConversion"/>
  </si>
  <si>
    <t>一</t>
    <phoneticPr fontId="36" type="noConversion"/>
  </si>
  <si>
    <t>上年续建项目合计</t>
    <phoneticPr fontId="36" type="noConversion"/>
  </si>
  <si>
    <t>（三）</t>
    <phoneticPr fontId="36" type="noConversion"/>
  </si>
  <si>
    <t>城市房建项目</t>
    <phoneticPr fontId="36" type="noConversion"/>
  </si>
  <si>
    <t>公司自营</t>
    <phoneticPr fontId="36" type="noConversion"/>
  </si>
  <si>
    <t>青岛市红岛-胶南城际（井冈山路-大珠山段）轨道交通工程（R3线）工程</t>
  </si>
  <si>
    <t>01114053P20170060000000000P</t>
  </si>
  <si>
    <t>山东</t>
    <phoneticPr fontId="36" type="noConversion"/>
  </si>
  <si>
    <t>2016.12.1-2017.6.30</t>
  </si>
  <si>
    <t>青岛市红岛-胶南城际轨道交通二期工程（13号线二期)PPP项目</t>
  </si>
  <si>
    <t>01114053P20130950000000000P</t>
  </si>
  <si>
    <t>2017.6.21-2017.12.32</t>
  </si>
  <si>
    <t>六盘水市钟山区水月产业园区大数据终端生产物流园建设项目（六盘水攀登开发投资贸易有限公司）</t>
  </si>
  <si>
    <t>01114053P20170900000000000P</t>
  </si>
  <si>
    <t>贵州</t>
    <phoneticPr fontId="36" type="noConversion"/>
  </si>
  <si>
    <t>2017.09.07-2018.07.19</t>
  </si>
  <si>
    <t>白沙县文化体育运动中心—全民健身主体工程装修工程</t>
  </si>
  <si>
    <t>01114053P20160020030000000P</t>
  </si>
  <si>
    <t>海南</t>
    <phoneticPr fontId="36" type="noConversion"/>
  </si>
  <si>
    <t>2017.12.10-2018.6.8</t>
  </si>
  <si>
    <t>铜仁移动能源产业园项目一期厂房钢结构工程（房建公司）</t>
  </si>
  <si>
    <t>0111405316P201711800000000P</t>
  </si>
  <si>
    <t>2017.11.1-2018.4.15</t>
  </si>
  <si>
    <t>已完工待最终结算</t>
  </si>
  <si>
    <t>二</t>
    <phoneticPr fontId="36" type="noConversion"/>
  </si>
  <si>
    <t>本年新开工项目合计</t>
    <phoneticPr fontId="36" type="noConversion"/>
  </si>
  <si>
    <t>（三）</t>
    <phoneticPr fontId="36" type="noConversion"/>
  </si>
  <si>
    <t>城市房建项目</t>
    <phoneticPr fontId="36" type="noConversion"/>
  </si>
  <si>
    <t>六盘水年产10万吨中药饮片厂标准化厂房及配套设计建设项目设计-施工</t>
  </si>
  <si>
    <t>01114062P20180930000000000P</t>
  </si>
  <si>
    <t>贵州</t>
    <phoneticPr fontId="36" type="noConversion"/>
  </si>
  <si>
    <t>2017.11.15-2019.10.14</t>
  </si>
  <si>
    <t>宁波奉化项目科普中心钢结构工程（总承包）</t>
  </si>
  <si>
    <t>01114062P20180900000000000P</t>
  </si>
  <si>
    <t>3945.9200</t>
  </si>
  <si>
    <t>浙江</t>
    <phoneticPr fontId="36" type="noConversion"/>
  </si>
  <si>
    <t>2018.3.5-2018.6.30</t>
  </si>
  <si>
    <t>0</t>
  </si>
  <si>
    <t>重庆钢结构加工基地项目</t>
  </si>
  <si>
    <t>01114053P20170040000000000P</t>
  </si>
  <si>
    <t>重庆</t>
    <phoneticPr fontId="36" type="noConversion"/>
  </si>
  <si>
    <t xml:space="preserve">2018.7最终结算中交路桥建设 </t>
  </si>
  <si>
    <t>三</t>
    <phoneticPr fontId="36" type="noConversion"/>
  </si>
  <si>
    <t>已完工补报产值项目合计
(小项目可直接按板块汇总）</t>
    <phoneticPr fontId="36" type="noConversion"/>
  </si>
  <si>
    <t>白沙县文化体育运动中心—全民健身主体工程</t>
  </si>
  <si>
    <t>01114053P20160020010000000P</t>
  </si>
  <si>
    <t>海南</t>
    <phoneticPr fontId="36" type="noConversion"/>
  </si>
  <si>
    <t>2016.3.1-2016.11.26</t>
  </si>
  <si>
    <t>八里桥扩建卫星通信站机房钢结构工程</t>
  </si>
  <si>
    <t>0111405316P201709500000000P</t>
  </si>
  <si>
    <t>北京</t>
    <phoneticPr fontId="36" type="noConversion"/>
  </si>
  <si>
    <t>2015.10.20-2016.1.30</t>
  </si>
  <si>
    <t>白沙县全民健身活动中心地下车库扩建工程</t>
  </si>
  <si>
    <t>2017.1-2017.6</t>
  </si>
  <si>
    <t>贵安综合保税区建设项目(二期)项目经理部贸易展示中心分部展示中心钢结构工程施工合同及工程量补充合同（华祥公司）</t>
  </si>
  <si>
    <t>2016.3.12-2016.6.15</t>
  </si>
  <si>
    <t>西藏会展中心建设工程施工项目（第一标段）钢结构工程（二公司）</t>
  </si>
  <si>
    <t>2012.8.1-2013.11</t>
  </si>
  <si>
    <t>世通重工</t>
    <phoneticPr fontId="36" type="noConversion"/>
  </si>
  <si>
    <t>隧道局四公司合计</t>
    <phoneticPr fontId="36" type="noConversion"/>
  </si>
  <si>
    <t xml:space="preserve">
投资/
现汇</t>
    <phoneticPr fontId="36" type="noConversion"/>
  </si>
  <si>
    <t>其中</t>
    <phoneticPr fontId="36" type="noConversion"/>
  </si>
  <si>
    <t>/</t>
    <phoneticPr fontId="36" type="noConversion"/>
  </si>
  <si>
    <t>现汇</t>
    <phoneticPr fontId="36" type="noConversion"/>
  </si>
  <si>
    <t>其中</t>
    <phoneticPr fontId="36" type="noConversion"/>
  </si>
  <si>
    <t>城市房建事业部产值</t>
    <phoneticPr fontId="36" type="noConversion"/>
  </si>
  <si>
    <t>/</t>
    <phoneticPr fontId="36" type="noConversion"/>
  </si>
  <si>
    <t>投资</t>
    <phoneticPr fontId="36" type="noConversion"/>
  </si>
  <si>
    <t>一</t>
    <phoneticPr fontId="36" type="noConversion"/>
  </si>
  <si>
    <t>上年续建项目合计</t>
    <phoneticPr fontId="36" type="noConversion"/>
  </si>
  <si>
    <t>（三）</t>
    <phoneticPr fontId="36" type="noConversion"/>
  </si>
  <si>
    <t>城市房建项目</t>
    <phoneticPr fontId="36" type="noConversion"/>
  </si>
  <si>
    <t>局直属项目</t>
    <phoneticPr fontId="36" type="noConversion"/>
  </si>
  <si>
    <t>公司自营</t>
    <phoneticPr fontId="36" type="noConversion"/>
  </si>
  <si>
    <t>二</t>
    <phoneticPr fontId="36" type="noConversion"/>
  </si>
  <si>
    <t>本年新开工项目合计</t>
    <phoneticPr fontId="36" type="noConversion"/>
  </si>
  <si>
    <t>天台山大瀑布景观工程和天台县金庭湖环湖绿道
景观改造项目竖井及超高层高速升降客运电梯工程建筑安装工程</t>
    <phoneticPr fontId="36" type="noConversion"/>
  </si>
  <si>
    <t>01119011000000000000000000C</t>
  </si>
  <si>
    <t>浙江省</t>
    <phoneticPr fontId="36" type="noConversion"/>
  </si>
  <si>
    <t>25个月</t>
  </si>
  <si>
    <t>隧道局北京公司合计</t>
    <phoneticPr fontId="36" type="noConversion"/>
  </si>
  <si>
    <t>（三）</t>
    <phoneticPr fontId="36" type="noConversion"/>
  </si>
  <si>
    <t>城市房建项目</t>
    <phoneticPr fontId="36" type="noConversion"/>
  </si>
  <si>
    <t>/</t>
    <phoneticPr fontId="36" type="noConversion"/>
  </si>
  <si>
    <t>……</t>
    <phoneticPr fontId="36" type="noConversion"/>
  </si>
  <si>
    <t>佳木斯市职业技能公共实训基地建设项目施工</t>
  </si>
  <si>
    <t>黑龙江省</t>
    <phoneticPr fontId="36" type="noConversion"/>
  </si>
  <si>
    <t>2017.9-2018.12</t>
  </si>
  <si>
    <t>佳木斯技师学院学生公寓建设项目</t>
  </si>
  <si>
    <t>2017.10-2018.9</t>
  </si>
  <si>
    <t>（四）</t>
    <phoneticPr fontId="36" type="noConversion"/>
  </si>
  <si>
    <t>海外项目</t>
    <phoneticPr fontId="36" type="noConversion"/>
  </si>
  <si>
    <t>三</t>
    <phoneticPr fontId="36" type="noConversion"/>
  </si>
  <si>
    <t>已完工补报产值项目合计
(小项目可直接按板块汇总）</t>
    <phoneticPr fontId="36" type="noConversion"/>
  </si>
  <si>
    <t>（三）</t>
    <phoneticPr fontId="36" type="noConversion"/>
  </si>
  <si>
    <t>城市房建项目</t>
    <phoneticPr fontId="36" type="noConversion"/>
  </si>
  <si>
    <t>/</t>
    <phoneticPr fontId="36" type="noConversion"/>
  </si>
  <si>
    <t>沅陵工业园及市政基础设施建设项目沅陵工业园标准化厂房工程项目</t>
  </si>
  <si>
    <t>湖南省</t>
    <phoneticPr fontId="36" type="noConversion"/>
  </si>
  <si>
    <t>隧道局盾构公司合计</t>
    <phoneticPr fontId="46" type="noConversion"/>
  </si>
  <si>
    <t>福州市工业危固废综合利用与处置中心项目经理部</t>
  </si>
  <si>
    <t>福州</t>
  </si>
  <si>
    <t>2017.12.29-2018.10.25</t>
  </si>
  <si>
    <t>无</t>
  </si>
  <si>
    <t>一</t>
    <phoneticPr fontId="36" type="noConversion"/>
  </si>
  <si>
    <t>上年续建项目合计</t>
    <phoneticPr fontId="36" type="noConversion"/>
  </si>
  <si>
    <t>（三）</t>
    <phoneticPr fontId="36" type="noConversion"/>
  </si>
  <si>
    <t>城市房建项目</t>
    <phoneticPr fontId="36" type="noConversion"/>
  </si>
  <si>
    <t>二</t>
    <phoneticPr fontId="36" type="noConversion"/>
  </si>
  <si>
    <t>本年新开工项目合计</t>
    <phoneticPr fontId="36" type="noConversion"/>
  </si>
  <si>
    <t>三</t>
    <phoneticPr fontId="36" type="noConversion"/>
  </si>
  <si>
    <t>已完工补报产值项目合计(小项目可直接按板块汇总）</t>
    <phoneticPr fontId="36" type="noConversion"/>
  </si>
  <si>
    <t>中交第一公路工程局有限公司贵安综合保税区建设项目（二期）- 贸易展示中心</t>
    <phoneticPr fontId="46" type="noConversion"/>
  </si>
  <si>
    <t>HXGS(J)-GUZ-MYZSZX-01</t>
  </si>
  <si>
    <t>贵州</t>
  </si>
  <si>
    <r>
      <rPr>
        <sz val="10"/>
        <rFont val="宋体"/>
        <family val="3"/>
        <charset val="134"/>
      </rPr>
      <t>2015.12.1-2016.10.20</t>
    </r>
  </si>
  <si>
    <t>一公局七公司合计</t>
    <phoneticPr fontId="36" type="noConversion"/>
  </si>
  <si>
    <t>一公局二公司合计</t>
  </si>
  <si>
    <t>齐齐哈尔房建项目</t>
  </si>
  <si>
    <t>2GS(J)-HLJ-QQHEFJ-00</t>
  </si>
  <si>
    <t>黑龙江</t>
  </si>
  <si>
    <t>2015.10.30-2017.9.30</t>
  </si>
  <si>
    <t>湖州综合类项目F1标施工项目</t>
  </si>
  <si>
    <t>2GS(J)-ZHJ-HZFJ-00</t>
  </si>
  <si>
    <t>2016.4.15-2018.10.15</t>
  </si>
  <si>
    <t>铁山龙衢湾代筹代购房源集中建设点代建及施工项目</t>
  </si>
  <si>
    <t>2GS(J)-HUB-HSLQWFJ-O0</t>
  </si>
  <si>
    <t>2015.12.30-2017.12.31</t>
  </si>
  <si>
    <t>国道318线林芝至拉萨段公路改造（二期）工程房建工程施工第二标段</t>
  </si>
  <si>
    <t>2GS(J)-XIZ-LLFJ-02</t>
  </si>
  <si>
    <t>西藏</t>
  </si>
  <si>
    <t>2016.9.30-2017.9.30</t>
  </si>
  <si>
    <t>拉萨农贸市场项目</t>
  </si>
  <si>
    <t>2GS(J)-XIZ-LSNMSC-00</t>
  </si>
  <si>
    <t>2017.3.15-2018.8.13</t>
  </si>
  <si>
    <t>拉萨市高新区核心区管理中心(孵化器)项目 EPC 总承包</t>
  </si>
  <si>
    <t>2GS(J)-XIZ-LSFHQ-00</t>
  </si>
  <si>
    <t>2017.3.8-2018.9.08</t>
  </si>
  <si>
    <t>拉萨慈觉林幸福苑住宅小区及员工公寓EPC设计施工总承包项目</t>
  </si>
  <si>
    <t>2GS(J)-XIZ-CJLXFYXM-00</t>
  </si>
  <si>
    <t>2016.12.10-2017.06.09</t>
  </si>
  <si>
    <t>墨竹工卡县精准扶贫易地搬迁（二期）暨小康安居工程EPC总承包</t>
  </si>
  <si>
    <t>2GS(J)-XIZ-MZGKJZFP-02</t>
  </si>
  <si>
    <t>2017.3.1-2017.9.20</t>
  </si>
  <si>
    <t>拉萨市群众文化体育中心游泳馆项目EPC总承包</t>
  </si>
  <si>
    <t>2GS(J)-XIZ-LSYYGXM-00</t>
  </si>
  <si>
    <t>2017.07.15-2018.02.10</t>
  </si>
  <si>
    <t>拉萨•青木呈祥苑EPC设计施工总承包项目</t>
  </si>
  <si>
    <t>2GS(J)-XIZ-QMCXY-00</t>
  </si>
  <si>
    <t>2017.3.11-2018.9.8</t>
  </si>
  <si>
    <t>拉萨影视城·雪顿古镇EPC设计施工总承包项目</t>
  </si>
  <si>
    <t>2GS(J)-XIZ-LSXDGZ-01</t>
  </si>
  <si>
    <t>2017.1.20-2019.1.10</t>
  </si>
  <si>
    <t>渭南市民公园停车场项目</t>
  </si>
  <si>
    <t>2GS（J）-SX2-WNTCCXM-00</t>
  </si>
  <si>
    <t>陕西</t>
  </si>
  <si>
    <t>2016.9.20-2018.9.10</t>
  </si>
  <si>
    <t>墨竹工卡县精准扶贫易地搬迁工程</t>
  </si>
  <si>
    <t>2GS(J)-XIZ-MZGKJZFP-00</t>
  </si>
  <si>
    <t>2016.04.15-2016.08.15</t>
  </si>
  <si>
    <t>达孜县精准扶贫易地搬迁（一期）项目</t>
  </si>
  <si>
    <t>2GS(J)-XIZ-DZXJZFP-00</t>
  </si>
  <si>
    <t>2016.06.26-2017.01.26</t>
  </si>
  <si>
    <t>拉萨市柳梧新区精准扶贫搬迁工程德阳村莱组小区易地搬迁建设项目</t>
  </si>
  <si>
    <t>2GS(J)-XIZ-LWXQJZFP-00</t>
  </si>
  <si>
    <t>2016.05.16-2016.09.15</t>
  </si>
  <si>
    <t>拉萨市尼木县精准扶贫易地搬迁项目</t>
  </si>
  <si>
    <t>2GS(J)-XIZ-NMJZFPXM-01</t>
  </si>
  <si>
    <t>2016.06.10-2017.02.10</t>
  </si>
  <si>
    <t>墨竹工卡县村级组织活动场所标准化建设项目（甲玛乡龙达村等15个村委会）</t>
  </si>
  <si>
    <t>2GS(J)-XIZ-MZCWH-00</t>
  </si>
  <si>
    <t>2017.4.20-2017.7.18</t>
  </si>
  <si>
    <t>曲水县17个村级组织活动场所标准化建设项目</t>
  </si>
  <si>
    <t>2GS(J)-XIZ-QSBZH-00</t>
  </si>
  <si>
    <t>2017.4.30-2017.10.29</t>
  </si>
  <si>
    <t xml:space="preserve">拉萨顿珠金融城04#、06#、12#、13#、20#-2地块建设工程EPC总承包项目  </t>
  </si>
  <si>
    <t>2GS(J)-XIZ-DZJRC-01</t>
  </si>
  <si>
    <t>2017.12.28-2019.12.18</t>
  </si>
  <si>
    <t xml:space="preserve">拉萨顿珠金融城07#、09#地块建设工程EPC总承包项目      </t>
  </si>
  <si>
    <t>2GS(J)-XIZ-DZJRC-02</t>
  </si>
  <si>
    <t>常州天宁-苹果郡周边地块和蒋家头地块建设工程</t>
  </si>
  <si>
    <t>2GS(J)-JIS-CZAZFXM-01</t>
  </si>
  <si>
    <t>2018.03.01-2020.10.21</t>
  </si>
  <si>
    <t>已完工补报产值项目合计
(小项目可直接按板块汇总）</t>
  </si>
  <si>
    <t>拉萨阿里完全中学建设项目</t>
  </si>
  <si>
    <t>2GS(J)-XIZ-ALWQZX-00</t>
  </si>
  <si>
    <t>2016.6.25-2016.12.25</t>
  </si>
  <si>
    <t>拉萨嘉和丽景二期.金阁项目住宅、配套商业工程</t>
  </si>
  <si>
    <t>2GS(J)-XIZ-JHLJ-01</t>
  </si>
  <si>
    <t>2016.4.12-2016.12.15</t>
  </si>
  <si>
    <t>尼木县村级组织活动场所标准化建设工程</t>
  </si>
  <si>
    <t>2GS(T)-XIZ-NMXCWH-00</t>
  </si>
  <si>
    <t>2017.05.19-2017.11.19</t>
  </si>
  <si>
    <t>内蒙古通辽香格里拉项目</t>
  </si>
  <si>
    <t>2GS(J)-NMG-XGLL-00</t>
  </si>
  <si>
    <t>内蒙古</t>
  </si>
  <si>
    <t>2013.9.16-2015.7.30</t>
  </si>
  <si>
    <t>公路局“路缘居”工程三标段</t>
  </si>
  <si>
    <t>2GS(J)-XIZ-LSZJLB-01</t>
  </si>
  <si>
    <t>2015.9.15-2016.11.15</t>
  </si>
  <si>
    <t>西藏中国建行西藏分行周转房新建及周转房维修设计施工总承包项目</t>
  </si>
  <si>
    <t>2013.12.25-2015.6.15</t>
  </si>
  <si>
    <t>拉萨颐堤半岛附属工程</t>
  </si>
  <si>
    <t>2014.11.25-2015.7.24</t>
  </si>
  <si>
    <t>房建完工项目账套</t>
  </si>
  <si>
    <t>世通重工</t>
    <phoneticPr fontId="36" type="noConversion"/>
  </si>
  <si>
    <t>一公局四公司合计</t>
    <phoneticPr fontId="36" type="noConversion"/>
  </si>
  <si>
    <t>西昌东延线棚改总承包项目经理部二分部（四公司）</t>
  </si>
  <si>
    <t>4GS(J)-SIC-XCFJ-02</t>
  </si>
  <si>
    <t>2017.01.01-2019.06.10</t>
  </si>
  <si>
    <t>西昌东延线棚改总承包项目经理部四分部（四公司）</t>
  </si>
  <si>
    <t>4GS(J)-SIC-XCFJ-04</t>
  </si>
  <si>
    <t>西昌东延线棚改总承包项目经理部六分部（四公司）</t>
  </si>
  <si>
    <t>4GS(J)-SIC-XCFJ-06</t>
  </si>
  <si>
    <t>遵义南部新区第一项目包总承包项目（PPP）</t>
  </si>
  <si>
    <t>1-1</t>
  </si>
  <si>
    <t>遵义南部新区第一项目包南部金华小学建设项目</t>
  </si>
  <si>
    <t>1-2</t>
  </si>
  <si>
    <t>遵义南部新区第一项目包坪桥片区棚户区改造</t>
  </si>
  <si>
    <t>遵义北环（檬梓桥至乐理段）高速公路房建工程施工第2标段</t>
  </si>
  <si>
    <t>4GS(J)-GUX-MLFJ-02</t>
  </si>
  <si>
    <t>2014.05.08-2017.04.60</t>
  </si>
  <si>
    <t>贵州省余庆至凯里高速公路沿线站点（房建）工程施工第20标段</t>
  </si>
  <si>
    <t>4GS(T)-GUZ-HLJA-20</t>
  </si>
  <si>
    <t>2014.05.30-2015.02.15</t>
  </si>
  <si>
    <t>贵阳至清镇公路贵阳营运管理、监控中心房建工程施工第GQX1标段</t>
  </si>
  <si>
    <t>4GS(J)-GUZ-GQX-01</t>
  </si>
  <si>
    <t>2014.11.8-2016.3.30</t>
  </si>
  <si>
    <t>贵州省毕节至都格高速公路沿线站点（房建）工程施工第39标段</t>
  </si>
  <si>
    <t>4GS(J)-GUZ-BD-39</t>
  </si>
  <si>
    <t>2014.06.15-2016.5.30</t>
  </si>
  <si>
    <t>城市房建事业部</t>
    <phoneticPr fontId="36" type="noConversion"/>
  </si>
  <si>
    <t>17.54</t>
  </si>
  <si>
    <t>556.6</t>
  </si>
  <si>
    <t>380.84</t>
  </si>
  <si>
    <t>西昌房建项目总承包部</t>
    <phoneticPr fontId="36" type="noConversion"/>
  </si>
  <si>
    <t>四川西昌东延线棚改项目</t>
    <phoneticPr fontId="36" type="noConversion"/>
  </si>
  <si>
    <r>
      <t>36</t>
    </r>
    <r>
      <rPr>
        <sz val="10"/>
        <rFont val="宋体"/>
        <family val="3"/>
        <charset val="134"/>
      </rPr>
      <t>个月</t>
    </r>
  </si>
  <si>
    <t>西昌房建项目总承包部</t>
    <phoneticPr fontId="36" type="noConversion"/>
  </si>
  <si>
    <t>西昌棚改总承包部自营临电</t>
  </si>
  <si>
    <t>西昌东延线棚改项目1#、2#地块（一分部）（总承包公司）</t>
  </si>
  <si>
    <t>AA</t>
  </si>
  <si>
    <t>西昌东延线棚改项目5#地块1期（二分部）（四公司）</t>
  </si>
  <si>
    <t>西昌东延线棚改项目5#地块2期（三分部）（五公司）</t>
  </si>
  <si>
    <t>西昌东延线棚改项目5#地块3期（四分部）（四公司）</t>
  </si>
  <si>
    <t>西昌东延线棚改项目5#地块4期（五分部）（建筑公司）</t>
  </si>
  <si>
    <t>厦门公司合计</t>
    <phoneticPr fontId="36" type="noConversion"/>
  </si>
  <si>
    <t>其中</t>
    <phoneticPr fontId="36" type="noConversion"/>
  </si>
  <si>
    <t>城市房建事业部产值</t>
    <phoneticPr fontId="36" type="noConversion"/>
  </si>
  <si>
    <t>/</t>
    <phoneticPr fontId="36" type="noConversion"/>
  </si>
  <si>
    <t>现汇</t>
    <phoneticPr fontId="36" type="noConversion"/>
  </si>
  <si>
    <t>广东省</t>
    <phoneticPr fontId="36" type="noConversion"/>
  </si>
  <si>
    <t>投资</t>
    <phoneticPr fontId="36" type="noConversion"/>
  </si>
  <si>
    <t>福建省</t>
    <phoneticPr fontId="36" type="noConversion"/>
  </si>
  <si>
    <t>一</t>
    <phoneticPr fontId="36" type="noConversion"/>
  </si>
  <si>
    <t>上年续建项目合计</t>
    <phoneticPr fontId="36" type="noConversion"/>
  </si>
  <si>
    <t>穗莞深城际轨道新塘站主体结构工程及凯达尔枢纽</t>
    <phoneticPr fontId="36" type="noConversion"/>
  </si>
  <si>
    <t>XMGS(J)-GUD-KDE-05</t>
  </si>
  <si>
    <t>广东省</t>
    <phoneticPr fontId="36" type="noConversion"/>
  </si>
  <si>
    <t>16.04.10-17.05.27</t>
  </si>
  <si>
    <t>良</t>
    <phoneticPr fontId="36" type="noConversion"/>
  </si>
  <si>
    <t>二</t>
    <phoneticPr fontId="36" type="noConversion"/>
  </si>
  <si>
    <t>本年新开工项目合计</t>
    <phoneticPr fontId="36" type="noConversion"/>
  </si>
  <si>
    <r>
      <rPr>
        <sz val="9"/>
        <rFont val="宋体"/>
        <family val="3"/>
        <charset val="134"/>
      </rPr>
      <t>福建宁德东侨经济技术开发区保障性住房、标准厂房、电子商务中心及市政道路工程</t>
    </r>
    <r>
      <rPr>
        <sz val="9"/>
        <rFont val="Times New Roman"/>
        <family val="1"/>
      </rPr>
      <t>PPP</t>
    </r>
    <r>
      <rPr>
        <sz val="9"/>
        <rFont val="宋体"/>
        <family val="3"/>
        <charset val="134"/>
      </rPr>
      <t>项目</t>
    </r>
  </si>
  <si>
    <t>XMGS(J)-FUJ-NDDQSZ-01</t>
  </si>
  <si>
    <t>福建省</t>
    <phoneticPr fontId="36" type="noConversion"/>
  </si>
  <si>
    <r>
      <rPr>
        <sz val="9"/>
        <rFont val="Times New Roman"/>
        <family val="1"/>
      </rPr>
      <t>24</t>
    </r>
    <r>
      <rPr>
        <sz val="9"/>
        <rFont val="宋体"/>
        <family val="3"/>
        <charset val="134"/>
      </rPr>
      <t>个月</t>
    </r>
  </si>
  <si>
    <t>一公局小计</t>
    <phoneticPr fontId="36" type="noConversion"/>
  </si>
  <si>
    <t>隧道局小计</t>
    <phoneticPr fontId="36" type="noConversion"/>
  </si>
  <si>
    <t>/</t>
    <phoneticPr fontId="36" type="noConversion"/>
  </si>
  <si>
    <t>/</t>
    <phoneticPr fontId="36" type="noConversion"/>
  </si>
  <si>
    <t>上年续建项目合计</t>
    <phoneticPr fontId="36" type="noConversion"/>
  </si>
  <si>
    <t>（一）</t>
    <phoneticPr fontId="36" type="noConversion"/>
  </si>
  <si>
    <t>公路市政项目</t>
    <phoneticPr fontId="36" type="noConversion"/>
  </si>
  <si>
    <t>西昌东延线棚改项目五分部项目</t>
  </si>
  <si>
    <t>BJJZ(T)-XIC-HTDDPGQ</t>
  </si>
  <si>
    <t>万利万达项目总部万利八分部</t>
  </si>
  <si>
    <t>BJJZ(T)-CHQ-WLWD</t>
  </si>
  <si>
    <t>重庆</t>
  </si>
  <si>
    <t>2016.9.25-2017.12.25</t>
  </si>
  <si>
    <t>重庆九永高速公路总承包部房建分部</t>
  </si>
  <si>
    <t>BJJZ(T)-CHQ-JYGSFJ</t>
  </si>
  <si>
    <t>2017.1.1-2017.12.31</t>
  </si>
  <si>
    <t>首环高速一公局六分部</t>
  </si>
  <si>
    <t>BJJZ(T)-BEJ-SDWHFJ</t>
  </si>
  <si>
    <t>北京</t>
  </si>
  <si>
    <t>2017.10.1-2018.6.30</t>
  </si>
  <si>
    <t>公司自营</t>
    <phoneticPr fontId="36" type="noConversion"/>
  </si>
  <si>
    <t>贵安新区综合保税区建设项目二期</t>
  </si>
  <si>
    <t>BJJZ(T)-GUZ-GABSQRQ</t>
  </si>
  <si>
    <t>2016.1.20-2017.3.5</t>
  </si>
  <si>
    <t>贵安新区综合保税区建设项目三期</t>
  </si>
  <si>
    <t>BJJZ(T)-GUZ-GABSQSQ</t>
  </si>
  <si>
    <t>2017.2.13-2018.6.12</t>
  </si>
  <si>
    <t>广州南沙国际邮轮码头综合体项目</t>
  </si>
  <si>
    <t>BJJZ(T)-GUZ-NSGJ</t>
  </si>
  <si>
    <t>广州</t>
  </si>
  <si>
    <t>2017.9.1-2021.7.25</t>
  </si>
  <si>
    <t>锦天新城二期</t>
  </si>
  <si>
    <t>BJJZ(T)-SIC-JTXCRQ</t>
  </si>
  <si>
    <t>2017.7.1-2018.12.31</t>
  </si>
  <si>
    <t>铜仁移动能源产业园项目</t>
  </si>
  <si>
    <t>BJJZ(J)-GUZ-TRYDCP-01</t>
  </si>
  <si>
    <t>2017.10.20-2019.6.20</t>
  </si>
  <si>
    <t>铜仁移动能源产业园一期场平及路网项目</t>
  </si>
  <si>
    <t>BJJZ(J)-GUZ-TRYDJA-01</t>
  </si>
  <si>
    <t>2017.7.15-2018.12.1</t>
  </si>
  <si>
    <t>贵州健康管理职业技术学院项目</t>
  </si>
  <si>
    <t>BJJZ(T)-GUZ-ZYJKXY</t>
  </si>
  <si>
    <t>2016.5.28-2018.12.31</t>
  </si>
  <si>
    <t>贵州双龙马寨新城（安置点）项目</t>
  </si>
  <si>
    <t>BJJZ(T)-GUZ-SLMS</t>
  </si>
  <si>
    <t>2016.9.27-2018.12.31</t>
  </si>
  <si>
    <t>碧江区凉湾片区场平项目</t>
  </si>
  <si>
    <t>BJJZ(T)-GUZ-JLQCPDL</t>
  </si>
  <si>
    <t>2017.5.1-2017.10.31</t>
  </si>
  <si>
    <t>北京师范大学铜仁附属学校项目</t>
  </si>
  <si>
    <t>BJJZ(J)-GUZ-BSDTR-00</t>
  </si>
  <si>
    <t>2017.12.6-2019.6.30</t>
  </si>
  <si>
    <t>二</t>
    <phoneticPr fontId="36" type="noConversion"/>
  </si>
  <si>
    <t>本年新开工项目合计</t>
    <phoneticPr fontId="36" type="noConversion"/>
  </si>
  <si>
    <t>（三）</t>
    <phoneticPr fontId="36" type="noConversion"/>
  </si>
  <si>
    <t>城市房建项目</t>
    <phoneticPr fontId="36" type="noConversion"/>
  </si>
  <si>
    <t>局直属项目</t>
    <phoneticPr fontId="36" type="noConversion"/>
  </si>
  <si>
    <t>人大附中三亚学校项目</t>
  </si>
  <si>
    <t>BJJZ(J)-HAN-RDFZ-00</t>
  </si>
  <si>
    <t>海南</t>
  </si>
  <si>
    <t>2017.12.25 -  2019.8.22</t>
  </si>
  <si>
    <t>中交绿城·高福小镇项目</t>
  </si>
  <si>
    <t>BJJZ(J)-HAN-GFXZ-00</t>
  </si>
  <si>
    <t>2018.1.1-2019.12.15</t>
  </si>
  <si>
    <t>太行山高速公路京蔚段房建项目</t>
  </si>
  <si>
    <t>BJJZ(J)-HEB-JYFJ-00</t>
  </si>
  <si>
    <t>河北</t>
  </si>
  <si>
    <t>2018.1.1-   2018.9.30</t>
    <phoneticPr fontId="36" type="noConversion"/>
  </si>
  <si>
    <t>中交一公局凯里东方广场项目边坡支护工程</t>
  </si>
  <si>
    <t>BJJZ(6GS)-GUZ-KLJKZH-00</t>
  </si>
  <si>
    <t>2018.3.15-2018.9.30</t>
  </si>
  <si>
    <t>陵水安置区土方工程</t>
  </si>
  <si>
    <t>暂无</t>
  </si>
  <si>
    <t>2018.02.28 -  2018.08.26</t>
  </si>
  <si>
    <t xml:space="preserve"> 东小口镇G06G09地块项目</t>
  </si>
  <si>
    <t>BJJZ(J)-BEJ-DXKG-0</t>
  </si>
  <si>
    <t>2017.7.30-2019.7.25</t>
  </si>
  <si>
    <t>西充恒大御湖庄园项目</t>
  </si>
  <si>
    <t>BJJZ(T)-SIC-XCHD</t>
  </si>
  <si>
    <t>2018.7.20-2019.6.30</t>
  </si>
  <si>
    <t>世通大厦项目（重庆基地项目）</t>
  </si>
  <si>
    <t>BJJZ(T)-CHQ-STDS</t>
  </si>
  <si>
    <t>2018.8.1-2019.12.30</t>
  </si>
  <si>
    <t>乌鲁木齐市老城改造项目</t>
  </si>
  <si>
    <t>BJJZ(T)-XINJ-LCGZ</t>
  </si>
  <si>
    <t>新疆</t>
  </si>
  <si>
    <t>2018.7.20-2021.4.30</t>
  </si>
  <si>
    <t>已完工补报产值项目合计
(小项目可直接按板块汇总）</t>
    <phoneticPr fontId="36" type="noConversion"/>
  </si>
  <si>
    <t>城市房建项目</t>
    <phoneticPr fontId="36" type="noConversion"/>
  </si>
  <si>
    <t>中交一公局科研综合楼</t>
  </si>
  <si>
    <t>BJJZ(T)-BEJ-KYZHL</t>
  </si>
  <si>
    <t>2012.5.9-2013.10.31</t>
  </si>
  <si>
    <t>北京昌平区东小口镇马连店组团重点村旧村改造项目（一标段）</t>
  </si>
  <si>
    <t>BJJZ(T)-BEJ-CPMLD</t>
  </si>
  <si>
    <t>2013.2.28- 2016.2.11</t>
  </si>
  <si>
    <t>延庆业务楼工程</t>
  </si>
  <si>
    <t>BJJZ(T)-BEJ-YQYWL</t>
  </si>
  <si>
    <t>2013.5.16-2013.11.15</t>
  </si>
  <si>
    <t>北京昌平区东小口镇贺村中滩村组团A 地块重点村旧村改造项目</t>
  </si>
  <si>
    <t>BJJZ(T)-BEJ-CPHC</t>
  </si>
  <si>
    <t>2013.7.1-2015.8.11</t>
  </si>
  <si>
    <t>浙江东泓科技宁波产业园项目</t>
  </si>
  <si>
    <t>BJJZ(T)-ZHJ-LYTLFJ</t>
  </si>
  <si>
    <t>2014.7.1-2016.1.30</t>
  </si>
  <si>
    <t>四川省石坝（黔川界）至纳溪公路工程项目服务区和收费站房建工程施工FJ4合同段</t>
  </si>
  <si>
    <t>BJJZ(T)-SIC-SNGLFJ</t>
  </si>
  <si>
    <t>2014.9.30-2015-6.30</t>
  </si>
  <si>
    <t>苏地2013-G-98号地块项目</t>
  </si>
  <si>
    <t>BJJZ(T)-JIS-SZ</t>
  </si>
  <si>
    <t>2014.11.30-2015.12.30　</t>
  </si>
  <si>
    <t>北京市昌平区北七家镇平西府北区项目B地块B1标段总承包工程</t>
  </si>
  <si>
    <t>BJJZ(T)-BEJ-PXF</t>
  </si>
  <si>
    <t>2014.11.20-2016.2.15</t>
  </si>
  <si>
    <t>东鸿科技宁波产业园二期项目</t>
  </si>
  <si>
    <t>BJJZ(T)-ZHJ-NBCYYRQ</t>
  </si>
  <si>
    <t>2015.5.30-2016.9.30</t>
  </si>
  <si>
    <t>贵安综合保税区建设项目采购 -- 施工（ P-C）工程</t>
  </si>
  <si>
    <t>BJJZ(T)-GUZ-GABSQ</t>
  </si>
  <si>
    <t>2015.2.28-2015.9.30</t>
  </si>
  <si>
    <t>宜昌市第一中学新校区项目</t>
  </si>
  <si>
    <t>BJJZ(T)-HUB-YCZX</t>
  </si>
  <si>
    <t>湖南</t>
  </si>
  <si>
    <t>2015.11.15-2016.9.1</t>
  </si>
  <si>
    <t>邯郸林安智慧商贸物流城商贸展贸区工程</t>
  </si>
  <si>
    <t>BJJZ(T)-HEB-HDWLC</t>
  </si>
  <si>
    <t>2015.10.16-2016.11.20</t>
  </si>
  <si>
    <t>锦天新城项目一期工程</t>
  </si>
  <si>
    <t>BJJZ(T)-SIC-DYJTXCH</t>
  </si>
  <si>
    <t>2016.1.13-2017.4.8</t>
  </si>
  <si>
    <t>海南陵水中学人行天桥项目</t>
  </si>
  <si>
    <t>BJJZ(T)-HAN-LSZXTQ</t>
  </si>
  <si>
    <t>2017.2.21-2017.6.6</t>
  </si>
  <si>
    <t>广州南沙国际邮轮码头综合体项目1号地块桩基础工程第一标段</t>
  </si>
  <si>
    <t>BJJZ(T)-GUZ-NSGJZJ</t>
  </si>
  <si>
    <t>2017.5.26-2017.12.31</t>
  </si>
  <si>
    <t>门头沟区采空棚户区改造中门寺地块定向安置房(2标段）</t>
  </si>
  <si>
    <t>昌平区回龙观F05北区2#地库</t>
  </si>
  <si>
    <t>BJJZ(T)-BEJ-HLGDK</t>
  </si>
  <si>
    <t>2011.8.1-2012.3.12</t>
  </si>
  <si>
    <t>昌平区回龙观F0511住宅楼</t>
  </si>
  <si>
    <t>BJJZ(T)-BEJ-HLGBQ</t>
  </si>
  <si>
    <t>2012.6.1-2013.10.10</t>
  </si>
  <si>
    <t>昌平区1#住宅楼等3项</t>
  </si>
  <si>
    <t>BJJZ(T)-BEJ-YHZZL</t>
  </si>
  <si>
    <t>2011.6.30-2012.12.13</t>
  </si>
  <si>
    <t>昌平区麓鸣花园住宅小区（8栋回迁楼）</t>
  </si>
  <si>
    <t>BJJZ(T)-BEJ-LMHYZZL</t>
  </si>
  <si>
    <t>2012.2.7-  2013.4.1</t>
  </si>
  <si>
    <t>昌平二中运动场综合修缮工程</t>
  </si>
  <si>
    <t>2012.7.8-2012.8.26</t>
  </si>
  <si>
    <t>通州区2011年至2012年农民住宅抗震节能工程六标段</t>
  </si>
  <si>
    <t>2012.6.1-2012.10.31</t>
  </si>
  <si>
    <t>昌平区西环路景观改造工程</t>
  </si>
  <si>
    <t>2011.11.9-2012.2.7</t>
  </si>
  <si>
    <t>昌平区西大街环境整治景观提升项目</t>
  </si>
  <si>
    <t>2011.8.28-2011.11.25</t>
  </si>
  <si>
    <t>昌平区2009年中小学校舍安全工程一标段</t>
  </si>
  <si>
    <t>燕丹学校2007年至2008年修缮工程</t>
  </si>
  <si>
    <t>北京市门头沟区公安消防支队指挥中心附属用房工程</t>
  </si>
  <si>
    <t>2012.11.02-2013.03.29</t>
  </si>
  <si>
    <t>门头沟区信访办装修改造工程</t>
  </si>
  <si>
    <t>2012.11.02-2013.02.07</t>
  </si>
  <si>
    <t>前期遗留工程产值</t>
  </si>
  <si>
    <t>中交一公局万利万达项目总部万达四分部</t>
  </si>
  <si>
    <t>2014.3.1-2014.12.31</t>
  </si>
  <si>
    <t>重庆永江高速房建项目</t>
  </si>
  <si>
    <t>BJJZ(T)-CHQ-YJFJ</t>
  </si>
  <si>
    <t>2013.7.1-2014.12.31</t>
  </si>
  <si>
    <t>建兴高速房建工程</t>
  </si>
  <si>
    <t>BJJZ(T)-CHQ-JXFJ</t>
  </si>
  <si>
    <t>辽宁</t>
  </si>
  <si>
    <t>2013.6.15- 2014.10.1</t>
  </si>
  <si>
    <t>河南开民高速公路房建项目</t>
  </si>
  <si>
    <t>BJJZ(T)-HEN-KMGS</t>
  </si>
  <si>
    <t>河南</t>
  </si>
  <si>
    <t>2015.1.22-2016.6.30</t>
  </si>
  <si>
    <t>兰渝铁路LYS-12标项目经理部第五分部</t>
  </si>
  <si>
    <t>BJJZ(T)-SIC-LYTLFJ</t>
  </si>
  <si>
    <t>2014.4.20-2015.5.20</t>
  </si>
  <si>
    <t>贵州省沿河至榕江高速公路沿河至德江段房建工程</t>
  </si>
  <si>
    <t>BJJZ(T)-GUZ-YDGS</t>
  </si>
  <si>
    <t>2014.9.1-2015-12.30</t>
  </si>
  <si>
    <t>重庆酉沿高速公路总承包项目七分部</t>
  </si>
  <si>
    <t>BJJZ(T)-CHQ-YYGSFJ</t>
  </si>
  <si>
    <t>2015.5.3-2015.12.31</t>
  </si>
  <si>
    <t>贵州省沿河至榕江高速公路沿河至德江段房建工程二标</t>
  </si>
  <si>
    <t>BJJZ(T)-GUZ-YDGSRB</t>
  </si>
  <si>
    <t>2015.7.1-2016.5.30</t>
  </si>
  <si>
    <t>河南登汝高速公路房建项目</t>
  </si>
  <si>
    <t>BJJZ(T)-HEN-DRGS</t>
  </si>
  <si>
    <t xml:space="preserve">2014.7.2-2016.8.10 </t>
  </si>
  <si>
    <t>崇州市羊马镇保障性农民安置住房建设工程—凌翔二期</t>
  </si>
  <si>
    <t>BJJZ(T)-SIC-CZBZF</t>
  </si>
  <si>
    <t>2015.8.28-2017.2.18</t>
  </si>
  <si>
    <t>西昌危房改造项目</t>
  </si>
  <si>
    <t>BJJZ(T)-XIC-WFGZ</t>
  </si>
  <si>
    <t>2016.10.08-2017.3.30</t>
  </si>
  <si>
    <t>一公局北京建筑分公司合计</t>
    <phoneticPr fontId="36" type="noConversion"/>
  </si>
  <si>
    <t>内部分包</t>
    <phoneticPr fontId="36" type="noConversion"/>
  </si>
  <si>
    <t>现汇</t>
    <phoneticPr fontId="36" type="noConversion"/>
  </si>
  <si>
    <t>一公局海外公司</t>
    <phoneticPr fontId="46" type="noConversion"/>
  </si>
  <si>
    <t>一公局海外公司</t>
    <phoneticPr fontId="36" type="noConversion"/>
  </si>
  <si>
    <t>一公局总承包合计</t>
    <phoneticPr fontId="36" type="noConversion"/>
  </si>
  <si>
    <t>2018年  11   月</t>
    <phoneticPr fontId="36" type="noConversion"/>
  </si>
  <si>
    <t>公司产值完成统计汇总表</t>
    <phoneticPr fontId="36" type="noConversion"/>
  </si>
  <si>
    <t>（一）上年续建项目合计</t>
  </si>
  <si>
    <t>加蓬OM项目</t>
  </si>
  <si>
    <t>刚果金金沙萨市BY-PASS2KM道路</t>
  </si>
  <si>
    <t>布卡武项目零星工程</t>
  </si>
  <si>
    <t>尼日尔MN项目</t>
  </si>
  <si>
    <t>刚果金金马路项目</t>
  </si>
  <si>
    <t>加蓬天桥项目</t>
  </si>
  <si>
    <t>刚果金KA项目零星工程4—外卖石料和混凝土</t>
  </si>
  <si>
    <t>喀麦隆BN项目(含附加合同）</t>
  </si>
  <si>
    <t>喀麦隆雅杜高速公路项目（不含税）</t>
  </si>
  <si>
    <t>雅温得机场高速市外段(西马兰机场高速项目)（不含税）</t>
  </si>
  <si>
    <t>喀麦隆芒非-昆巴道路整治工程1标（KM项目）</t>
  </si>
  <si>
    <t>雅温得水渠标</t>
  </si>
  <si>
    <t>杜阿拉项目（2016年杜阿拉2.7公里标）（不含税）(杜阿拉市政2016年373号道路工程)</t>
  </si>
  <si>
    <t>杜阿拉项目（2016年杜阿拉69标一段工程）</t>
  </si>
  <si>
    <t>ROND-POINT BASTOS-ARMP道路修复工程(雅温得BASTOS-ARMP市政道路标)</t>
  </si>
  <si>
    <t>喀麦隆FEICOM大楼项目（不含税）</t>
  </si>
  <si>
    <t>喀麦隆杜阿拉项目（2015杜阿拉监狱标）</t>
  </si>
  <si>
    <t>喀麦隆税务局大楼项目(不含税）</t>
  </si>
  <si>
    <t>体育场修复</t>
  </si>
  <si>
    <t>机场高速市内段设计标（不含税）</t>
  </si>
  <si>
    <t>乌干达KE项目</t>
  </si>
  <si>
    <t>乌干达MN项目（分包路桥含附加合同）</t>
  </si>
  <si>
    <t>乌干达KF项目</t>
  </si>
  <si>
    <t>乌干达MKK项目(不含税）</t>
  </si>
  <si>
    <t>乌干达SI项目(不含税）</t>
  </si>
  <si>
    <t>乌干达恩德培市政项目（乌干达JEM市政项目）</t>
  </si>
  <si>
    <t>乌干达MASAKA市政项目（乌干达JEM市政项目）</t>
  </si>
  <si>
    <t>莫桑比克税务局项目</t>
  </si>
  <si>
    <t>南苏丹RUMBEK银行大楼项目（南苏丹RUMBEK银行大楼房建项目）</t>
  </si>
  <si>
    <t>乌干达恩德培机场扩建项目</t>
  </si>
  <si>
    <t>埃塞德赛项目</t>
  </si>
  <si>
    <t>埃塞糖厂路F6-F4设计施工项目 （埃塞SF1项目）</t>
  </si>
  <si>
    <t>埃塞糖厂路Omo-F6设计施工项目 （埃塞SF2项目）</t>
  </si>
  <si>
    <t>拉利贝拉项目</t>
  </si>
  <si>
    <t>Modjo-Hawassa快速路项目（含税）</t>
  </si>
  <si>
    <t>埃塞KT项目(Kality -TULU Dimtu Lot1&amp;Kality -Kilinto Lot2（亚第斯）)</t>
  </si>
  <si>
    <t>埃塞CH项目</t>
  </si>
  <si>
    <t>埃塞JG项目</t>
  </si>
  <si>
    <t>吉布提DMP铁路场站项目</t>
  </si>
  <si>
    <t>其中：埃塞Lideta项目（亚第斯）</t>
  </si>
  <si>
    <t xml:space="preserve"> 亚的斯其他零星工程（Tulu小区道路和小包工程）</t>
  </si>
  <si>
    <t>埃塞AA连接线项目(外环线项目）</t>
  </si>
  <si>
    <t>DB项目（亚第斯公司）</t>
  </si>
  <si>
    <t>Lideta项目服务管线（亚第斯公司）</t>
  </si>
  <si>
    <t>Akaki项目（亚第斯）</t>
  </si>
  <si>
    <t>吉马工业园</t>
  </si>
  <si>
    <t>吉布提自贸区项目（含吉布提Barwaqo小区道路整治）</t>
  </si>
  <si>
    <t>穆克雷工业园项目（含税）</t>
  </si>
  <si>
    <t>宝丽机场航站楼扩建项目</t>
  </si>
  <si>
    <t>援桑给巴尔岛打井供水项目（不含税）</t>
  </si>
  <si>
    <t>马东铁路八标段</t>
  </si>
  <si>
    <t>菲律宾赤口河灌溉项目</t>
  </si>
  <si>
    <t>黑山共和国南北高速公路项目第四标段</t>
  </si>
  <si>
    <t>科特迪瓦阿博维尔至西市公路项目</t>
  </si>
  <si>
    <t>巴基斯坦伊斯兰共和国KKH二期（赫韦利扬-塔科特）项目2标段</t>
  </si>
  <si>
    <t>内马铁路一期工程第六标段</t>
  </si>
  <si>
    <t>肯尼亚蒙巴萨至内罗毕新建标准轨距铁路运营维护项目</t>
  </si>
  <si>
    <t>（二）本年新开工项目合计</t>
  </si>
  <si>
    <t>布隆迪总统府二期项目</t>
  </si>
  <si>
    <t>金沙萨Makala蓄水池翻修项目</t>
  </si>
  <si>
    <t>雅温得项目（动物园路口-姐妹医院市政道路标）</t>
  </si>
  <si>
    <t>喀麦隆体育场路项目LOT1</t>
  </si>
  <si>
    <t>杜阿拉项目（2018年杜阿拉市政101标三段和五段工程）</t>
  </si>
  <si>
    <t>喀麦隆市政综合体项目</t>
  </si>
  <si>
    <t>乌干达MTP项目</t>
  </si>
  <si>
    <t>莫桑比克加油站项目</t>
  </si>
  <si>
    <t>埃塞HHB环湖路项目（不含税）</t>
  </si>
  <si>
    <t>埃塞ATC塔楼扩建项目</t>
  </si>
  <si>
    <t>DIP工业园项目（不含税）</t>
  </si>
  <si>
    <t>宝丽机场二期项目</t>
  </si>
  <si>
    <t>科特迪瓦铁比苏-布瓦凯高速公路项目C标段</t>
  </si>
  <si>
    <t>（三）已完工补报产值项目合计</t>
  </si>
  <si>
    <t>布卡武MF市政道路(布卡武MIMOZA路与FIZI路现代化改造与扩建项目)</t>
  </si>
  <si>
    <t>援尼日尔医疗队住房项目</t>
  </si>
  <si>
    <t>Bypass水标(金沙萨供水项目部bypass标)</t>
  </si>
  <si>
    <t>肯尼亚蒙巴萨至内罗毕新建标准轨距铁路项目第6标段</t>
  </si>
  <si>
    <t>（现汇）施 工 产 值</t>
    <phoneticPr fontId="73" type="noConversion"/>
  </si>
  <si>
    <t>（投资）施 工 产 值</t>
    <phoneticPr fontId="73" type="noConversion"/>
  </si>
  <si>
    <t>季度计划</t>
    <phoneticPr fontId="47" type="noConversion"/>
  </si>
  <si>
    <t>海外公司</t>
  </si>
  <si>
    <t>一公局一公司</t>
  </si>
  <si>
    <t>隧道局</t>
  </si>
  <si>
    <t>巴基斯坦KKH二期4标段</t>
  </si>
  <si>
    <t>科威特RA210项目</t>
  </si>
  <si>
    <t>埃塞WM铁路标项目（五分部）</t>
  </si>
  <si>
    <t>埃塞WM铁路标项目</t>
  </si>
  <si>
    <t>雅温得项目（Lot A1b市政道路标）</t>
  </si>
  <si>
    <t>雅温得项目（Lot A1c市政道路标）</t>
  </si>
  <si>
    <t>立交桥挡墙标（雅温得项目）</t>
  </si>
  <si>
    <t>克洛维奇</t>
  </si>
  <si>
    <t>金沙萨区域管线修复工程</t>
  </si>
  <si>
    <t>金沙萨管道铺设及预防霍乱配水栓建造工程</t>
  </si>
  <si>
    <t>BAE项目（亚的斯公司）</t>
    <phoneticPr fontId="13" type="noConversion"/>
  </si>
  <si>
    <t>FIK项目</t>
    <phoneticPr fontId="13" type="noConversion"/>
  </si>
  <si>
    <t>乌干达MK项目</t>
  </si>
  <si>
    <t>戈马停机坪项目</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</si>
</sst>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3" formatCode="_ * #,##0.00_ ;_ * \-#,##0.00_ ;_ * &quot;-&quot;??_ ;_ @_ "/>
    <numFmt numFmtId="164" formatCode="[$-F800]dddd\,\ mmmm\ dd\,\ yyyy"/>
    <numFmt numFmtId="165" formatCode="0.00&quot; &quot;;[Red]&quot;(&quot;0.00&quot;)&quot;"/>
    <numFmt numFmtId="166" formatCode="0&quot; &quot;;[Red]&quot;(&quot;0&quot;)&quot;"/>
    <numFmt numFmtId="167" formatCode="0.0000"/>
    <numFmt numFmtId="168" formatCode="0.0000_);[Red]\(0.0000\)"/>
    <numFmt numFmtId="169" formatCode="0.000000;[Red]0.000000"/>
    <numFmt numFmtId="170" formatCode="0_);[Red]\(0\)"/>
    <numFmt numFmtId="171" formatCode="0.00_);[Red]\(0.00\)"/>
    <numFmt numFmtId="172" formatCode="0_ "/>
    <numFmt numFmtId="173" formatCode="0.00_ "/>
    <numFmt numFmtId="174" formatCode="0.0000;[Red]0.0000"/>
    <numFmt numFmtId="175" formatCode="0.00000000000_ "/>
    <numFmt numFmtId="176" formatCode="0.000_ "/>
    <numFmt numFmtId="177" formatCode="0.00000000000000000_ "/>
    <numFmt numFmtId="178" formatCode="_(* #,##0_);_(* \(#,##0\);_(* &quot;-&quot;_);_(@_)"/>
    <numFmt numFmtId="179" formatCode="_(* #,##0.00_);_(* \(#,##0.00\);_(* &quot;-&quot;??_);_(@_)"/>
    <numFmt numFmtId="180" formatCode="0&quot; &quot;"/>
    <numFmt numFmtId="181" formatCode="0.0000_ "/>
    <numFmt numFmtId="182" formatCode="0.00&quot; &quot;"/>
    <numFmt numFmtId="183" formatCode="0_);\(0\)"/>
    <numFmt numFmtId="184" formatCode="0.0000&quot; &quot;"/>
    <numFmt numFmtId="185" formatCode="0.0_ "/>
    <numFmt numFmtId="186" formatCode="0.0_ ;[Red]\-0.0\ "/>
    <numFmt numFmtId="187" formatCode="0.0%"/>
    <numFmt numFmtId="188" formatCode="#,##0.00_ "/>
  </numFmts>
  <fonts count="125">
    <font>
      <sz val="11"/>
      <color theme="1"/>
      <name val="Calibri"/>
      <charset val="134"/>
      <scheme val="minor"/>
    </font>
    <font>
      <sz val="11"/>
      <color theme="1"/>
      <name val="Calibri"/>
      <family val="2"/>
      <charset val="134"/>
      <scheme val="minor"/>
    </font>
    <font>
      <sz val="11"/>
      <color theme="1"/>
      <name val="Calibri"/>
      <family val="2"/>
      <charset val="134"/>
      <scheme val="minor"/>
    </font>
    <font>
      <b/>
      <u/>
      <sz val="14"/>
      <name val="楷体_GB2312"/>
      <charset val="134"/>
    </font>
    <font>
      <sz val="10"/>
      <name val="楷体_GB2312"/>
      <charset val="134"/>
    </font>
    <font>
      <sz val="10"/>
      <name val="Times New Roman"/>
      <family val="1"/>
    </font>
    <font>
      <b/>
      <sz val="10"/>
      <name val="楷体_GB2312"/>
      <charset val="134"/>
    </font>
    <font>
      <b/>
      <sz val="10"/>
      <name val="Times New Roman"/>
      <family val="1"/>
    </font>
    <font>
      <b/>
      <sz val="11"/>
      <name val="楷体_GB2312"/>
      <charset val="134"/>
    </font>
    <font>
      <sz val="10"/>
      <name val="宋体"/>
      <family val="3"/>
      <charset val="134"/>
    </font>
    <font>
      <sz val="11"/>
      <name val="宋体"/>
      <family val="3"/>
      <charset val="134"/>
    </font>
    <font>
      <sz val="11"/>
      <color indexed="8"/>
      <name val="宋体"/>
      <family val="3"/>
      <charset val="134"/>
    </font>
    <font>
      <sz val="18"/>
      <color indexed="8"/>
      <name val="隶书"/>
      <family val="3"/>
      <charset val="134"/>
    </font>
    <font>
      <b/>
      <sz val="18"/>
      <color indexed="8"/>
      <name val="隶书"/>
      <family val="3"/>
      <charset val="134"/>
    </font>
    <font>
      <sz val="10"/>
      <color indexed="8"/>
      <name val="Times New Roman"/>
      <family val="1"/>
    </font>
    <font>
      <sz val="12"/>
      <color indexed="8"/>
      <name val="Times New Roman"/>
      <family val="1"/>
    </font>
    <font>
      <b/>
      <sz val="11"/>
      <color indexed="8"/>
      <name val="宋体"/>
      <family val="3"/>
      <charset val="134"/>
    </font>
    <font>
      <b/>
      <sz val="10"/>
      <color indexed="8"/>
      <name val="宋体"/>
      <family val="3"/>
      <charset val="134"/>
    </font>
    <font>
      <b/>
      <sz val="14"/>
      <color rgb="FF000000"/>
      <name val="宋体"/>
      <family val="3"/>
      <charset val="134"/>
    </font>
    <font>
      <sz val="18"/>
      <color rgb="FF000000"/>
      <name val="宋体"/>
      <family val="3"/>
      <charset val="134"/>
    </font>
    <font>
      <sz val="18"/>
      <name val="宋体"/>
      <family val="3"/>
      <charset val="134"/>
    </font>
    <font>
      <sz val="16"/>
      <color indexed="8"/>
      <name val="宋体"/>
      <family val="3"/>
      <charset val="134"/>
    </font>
    <font>
      <sz val="16"/>
      <color rgb="FF000000"/>
      <name val="宋体"/>
      <family val="3"/>
      <charset val="134"/>
    </font>
    <font>
      <sz val="16"/>
      <color rgb="FFFF0000"/>
      <name val="宋体"/>
      <family val="3"/>
      <charset val="134"/>
    </font>
    <font>
      <sz val="14"/>
      <color rgb="FF000000"/>
      <name val="宋体"/>
      <family val="3"/>
      <charset val="134"/>
    </font>
    <font>
      <sz val="12"/>
      <color indexed="10"/>
      <name val="宋体"/>
      <family val="3"/>
      <charset val="134"/>
    </font>
    <font>
      <b/>
      <u/>
      <sz val="22"/>
      <name val="黑体"/>
      <family val="3"/>
      <charset val="134"/>
    </font>
    <font>
      <b/>
      <sz val="11"/>
      <color theme="1"/>
      <name val="宋体"/>
      <family val="3"/>
      <charset val="134"/>
    </font>
    <font>
      <b/>
      <u/>
      <sz val="11"/>
      <color rgb="FFFF0000"/>
      <name val="宋体"/>
      <family val="3"/>
      <charset val="134"/>
    </font>
    <font>
      <sz val="11"/>
      <color rgb="FF000000"/>
      <name val="宋体"/>
      <family val="3"/>
      <charset val="134"/>
    </font>
    <font>
      <b/>
      <sz val="11"/>
      <color rgb="FFFF0000"/>
      <name val="宋体"/>
      <family val="3"/>
      <charset val="134"/>
    </font>
    <font>
      <sz val="11"/>
      <color rgb="FFFF0000"/>
      <name val="宋体"/>
      <family val="3"/>
      <charset val="134"/>
    </font>
    <font>
      <sz val="11"/>
      <color theme="1"/>
      <name val="Calibri"/>
      <family val="3"/>
      <charset val="134"/>
      <scheme val="minor"/>
    </font>
    <font>
      <sz val="12"/>
      <name val="宋体"/>
      <family val="3"/>
      <charset val="134"/>
    </font>
    <font>
      <sz val="11"/>
      <color indexed="8"/>
      <name val="Times New Roman"/>
      <family val="1"/>
    </font>
    <font>
      <b/>
      <sz val="14"/>
      <color indexed="8"/>
      <name val="宋体"/>
      <family val="3"/>
      <charset val="134"/>
    </font>
    <font>
      <sz val="9"/>
      <name val="Calibri"/>
      <family val="3"/>
      <charset val="134"/>
      <scheme val="minor"/>
    </font>
    <font>
      <sz val="10"/>
      <color theme="1"/>
      <name val="Calibri"/>
      <family val="3"/>
      <charset val="134"/>
      <scheme val="minor"/>
    </font>
    <font>
      <b/>
      <sz val="10"/>
      <color theme="1"/>
      <name val="Calibri"/>
      <family val="3"/>
      <charset val="134"/>
      <scheme val="minor"/>
    </font>
    <font>
      <sz val="10"/>
      <color rgb="FFFF0000"/>
      <name val="楷体_GB2312"/>
      <charset val="134"/>
    </font>
    <font>
      <b/>
      <sz val="10"/>
      <name val="宋体"/>
      <family val="3"/>
      <charset val="134"/>
    </font>
    <font>
      <b/>
      <sz val="10"/>
      <color indexed="8"/>
      <name val="Times New Roman"/>
      <family val="1"/>
    </font>
    <font>
      <sz val="11"/>
      <color rgb="FFFF0000"/>
      <name val="Calibri"/>
      <family val="3"/>
      <charset val="134"/>
      <scheme val="minor"/>
    </font>
    <font>
      <sz val="10"/>
      <name val="Calibri"/>
      <family val="3"/>
      <charset val="134"/>
      <scheme val="minor"/>
    </font>
    <font>
      <sz val="11"/>
      <name val="Calibri"/>
      <family val="3"/>
      <charset val="134"/>
      <scheme val="minor"/>
    </font>
    <font>
      <b/>
      <sz val="16"/>
      <color rgb="FFFF0000"/>
      <name val="Calibri"/>
      <family val="3"/>
      <charset val="134"/>
      <scheme val="minor"/>
    </font>
    <font>
      <sz val="9"/>
      <name val="宋体"/>
      <family val="3"/>
      <charset val="134"/>
    </font>
    <font>
      <b/>
      <sz val="10"/>
      <name val="Calibri"/>
      <family val="3"/>
      <charset val="134"/>
      <scheme val="minor"/>
    </font>
    <font>
      <b/>
      <sz val="10"/>
      <color rgb="FFFF0000"/>
      <name val="Calibri"/>
      <family val="3"/>
      <charset val="134"/>
      <scheme val="minor"/>
    </font>
    <font>
      <sz val="10"/>
      <color rgb="FFFF0000"/>
      <name val="Calibri"/>
      <family val="3"/>
      <charset val="134"/>
      <scheme val="minor"/>
    </font>
    <font>
      <sz val="12"/>
      <color rgb="FF000000"/>
      <name val="宋体"/>
      <family val="3"/>
      <charset val="134"/>
    </font>
    <font>
      <sz val="10"/>
      <name val="Geneva"/>
      <family val="2"/>
    </font>
    <font>
      <sz val="10"/>
      <name val="Helv"/>
      <family val="2"/>
    </font>
    <font>
      <sz val="10"/>
      <color rgb="FF000000"/>
      <name val="Helv"/>
      <family val="2"/>
    </font>
    <font>
      <sz val="11"/>
      <color indexed="9"/>
      <name val="宋体"/>
      <family val="3"/>
      <charset val="134"/>
    </font>
    <font>
      <sz val="9"/>
      <color theme="1"/>
      <name val="Calibri"/>
      <family val="3"/>
      <charset val="134"/>
      <scheme val="minor"/>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sz val="11"/>
      <color indexed="20"/>
      <name val="宋体"/>
      <family val="3"/>
      <charset val="134"/>
    </font>
    <font>
      <sz val="12"/>
      <color indexed="8"/>
      <name val="宋体"/>
      <family val="3"/>
      <charset val="134"/>
    </font>
    <font>
      <sz val="10"/>
      <name val="Arial"/>
      <family val="2"/>
    </font>
    <font>
      <sz val="11"/>
      <color indexed="17"/>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9"/>
      <name val="Calibri"/>
      <family val="2"/>
      <charset val="134"/>
      <scheme val="minor"/>
    </font>
    <font>
      <sz val="10"/>
      <color indexed="8"/>
      <name val="宋体"/>
      <family val="3"/>
      <charset val="134"/>
    </font>
    <font>
      <sz val="8"/>
      <color indexed="8"/>
      <name val="Times New Roman"/>
      <family val="1"/>
    </font>
    <font>
      <b/>
      <sz val="12"/>
      <name val="宋体"/>
      <family val="3"/>
      <charset val="134"/>
    </font>
    <font>
      <sz val="10"/>
      <color indexed="8"/>
      <name val="Arial"/>
      <family val="2"/>
    </font>
    <font>
      <sz val="11"/>
      <color indexed="8"/>
      <name val="Calibri"/>
      <family val="3"/>
      <charset val="134"/>
      <scheme val="minor"/>
    </font>
    <font>
      <b/>
      <sz val="15"/>
      <color indexed="54"/>
      <name val="宋体"/>
      <family val="3"/>
      <charset val="134"/>
    </font>
    <font>
      <b/>
      <sz val="13"/>
      <color indexed="54"/>
      <name val="宋体"/>
      <family val="3"/>
      <charset val="134"/>
    </font>
    <font>
      <b/>
      <sz val="11"/>
      <color indexed="54"/>
      <name val="宋体"/>
      <family val="3"/>
      <charset val="134"/>
    </font>
    <font>
      <sz val="18"/>
      <color indexed="54"/>
      <name val="宋体"/>
      <family val="3"/>
      <charset val="134"/>
    </font>
    <font>
      <sz val="11"/>
      <color theme="1"/>
      <name val="Tahoma"/>
      <family val="2"/>
    </font>
    <font>
      <sz val="11"/>
      <color indexed="8"/>
      <name val="Tahoma"/>
      <family val="2"/>
    </font>
    <font>
      <b/>
      <sz val="12"/>
      <color rgb="FF000000"/>
      <name val="宋体"/>
      <family val="3"/>
      <charset val="134"/>
    </font>
    <font>
      <b/>
      <sz val="10"/>
      <color rgb="FFFF0000"/>
      <name val="宋体"/>
      <family val="3"/>
      <charset val="134"/>
    </font>
    <font>
      <sz val="10"/>
      <color rgb="FFFF0000"/>
      <name val="Times New Roman"/>
      <family val="1"/>
    </font>
    <font>
      <sz val="10"/>
      <color rgb="FFFF0000"/>
      <name val="宋体"/>
      <family val="3"/>
      <charset val="134"/>
    </font>
    <font>
      <b/>
      <sz val="11"/>
      <color theme="1"/>
      <name val="Calibri"/>
      <family val="3"/>
      <charset val="134"/>
      <scheme val="minor"/>
    </font>
    <font>
      <sz val="10"/>
      <color theme="1"/>
      <name val="楷体_GB2312"/>
      <family val="3"/>
      <charset val="134"/>
    </font>
    <font>
      <sz val="10"/>
      <color theme="1"/>
      <name val="Times New Roman"/>
      <family val="1"/>
    </font>
    <font>
      <sz val="10"/>
      <color theme="1"/>
      <name val="宋体"/>
      <family val="3"/>
      <charset val="134"/>
    </font>
    <font>
      <b/>
      <sz val="10"/>
      <color theme="1"/>
      <name val="楷体_GB2312"/>
      <family val="3"/>
      <charset val="134"/>
    </font>
    <font>
      <sz val="9"/>
      <color theme="1"/>
      <name val="宋体"/>
      <family val="3"/>
      <charset val="134"/>
    </font>
    <font>
      <sz val="10"/>
      <color rgb="FF000000"/>
      <name val="楷体_GB2312"/>
      <family val="3"/>
      <charset val="134"/>
    </font>
    <font>
      <sz val="10"/>
      <color rgb="FF000000"/>
      <name val="宋体"/>
      <family val="3"/>
      <charset val="134"/>
    </font>
    <font>
      <b/>
      <sz val="10"/>
      <color theme="1"/>
      <name val="宋体"/>
      <family val="3"/>
      <charset val="134"/>
    </font>
    <font>
      <b/>
      <sz val="9"/>
      <name val="Calibri"/>
      <family val="3"/>
      <charset val="134"/>
      <scheme val="minor"/>
    </font>
    <font>
      <b/>
      <sz val="9"/>
      <name val="宋体"/>
      <family val="3"/>
      <charset val="134"/>
    </font>
    <font>
      <b/>
      <sz val="10"/>
      <color rgb="FFFF0000"/>
      <name val="楷体_GB2312"/>
      <family val="3"/>
      <charset val="134"/>
    </font>
    <font>
      <sz val="11"/>
      <color theme="1"/>
      <name val="Calibri"/>
      <family val="3"/>
      <charset val="134"/>
      <scheme val="minor"/>
    </font>
    <font>
      <sz val="10"/>
      <name val="楷体_GB2312"/>
      <family val="3"/>
      <charset val="134"/>
    </font>
    <font>
      <b/>
      <sz val="10"/>
      <name val="楷体_GB2312"/>
      <family val="3"/>
      <charset val="134"/>
    </font>
    <font>
      <sz val="9"/>
      <name val="Times New Roman"/>
      <family val="1"/>
    </font>
    <font>
      <sz val="9"/>
      <name val="楷体_GB2312"/>
      <family val="3"/>
      <charset val="134"/>
    </font>
    <font>
      <b/>
      <sz val="11"/>
      <name val="Calibri"/>
      <family val="3"/>
      <charset val="134"/>
      <scheme val="minor"/>
    </font>
    <font>
      <b/>
      <sz val="9"/>
      <name val="楷体_GB2312"/>
      <family val="3"/>
      <charset val="134"/>
    </font>
    <font>
      <sz val="14"/>
      <name val="Calibri"/>
      <family val="3"/>
      <charset val="134"/>
      <scheme val="minor"/>
    </font>
    <font>
      <b/>
      <sz val="14"/>
      <name val="楷体_GB2312"/>
      <family val="3"/>
      <charset val="134"/>
    </font>
    <font>
      <sz val="10"/>
      <name val="仿宋_GB2312"/>
      <family val="3"/>
      <charset val="134"/>
    </font>
    <font>
      <b/>
      <sz val="16"/>
      <color rgb="FFFF0000"/>
      <name val="宋体"/>
      <family val="3"/>
      <charset val="134"/>
    </font>
    <font>
      <sz val="11"/>
      <color rgb="FF9C0006"/>
      <name val="Calibri"/>
      <family val="2"/>
      <charset val="134"/>
      <scheme val="minor"/>
    </font>
    <font>
      <b/>
      <sz val="9"/>
      <name val="Times New Roman"/>
      <family val="1"/>
    </font>
    <font>
      <b/>
      <sz val="11"/>
      <color rgb="FFFF0000"/>
      <name val="Calibri"/>
      <family val="3"/>
      <charset val="134"/>
      <scheme val="minor"/>
    </font>
    <font>
      <sz val="10"/>
      <name val="Cambria"/>
      <family val="3"/>
      <charset val="134"/>
      <scheme val="major"/>
    </font>
    <font>
      <b/>
      <sz val="10"/>
      <name val="Cambria"/>
      <family val="3"/>
      <charset val="134"/>
      <scheme val="major"/>
    </font>
    <font>
      <sz val="10"/>
      <color rgb="FFFF0000"/>
      <name val="Cambria"/>
      <family val="3"/>
      <charset val="134"/>
      <scheme val="major"/>
    </font>
    <font>
      <b/>
      <sz val="9"/>
      <color indexed="81"/>
      <name val="宋体"/>
      <family val="3"/>
      <charset val="134"/>
    </font>
    <font>
      <b/>
      <sz val="10"/>
      <color indexed="8"/>
      <name val="宋体"/>
      <family val="3"/>
      <charset val="134"/>
    </font>
    <font>
      <sz val="11"/>
      <color theme="1"/>
      <name val="Calibri"/>
      <family val="2"/>
      <scheme val="minor"/>
    </font>
    <font>
      <sz val="12"/>
      <name val="Times New Roman"/>
      <family val="1"/>
    </font>
    <font>
      <sz val="11"/>
      <color theme="1"/>
      <name val="Calibri"/>
      <family val="2"/>
      <scheme val="minor"/>
    </font>
    <font>
      <sz val="11"/>
      <name val="楷体_GB2312"/>
      <family val="3"/>
      <charset val="134"/>
    </font>
    <font>
      <b/>
      <sz val="10"/>
      <color theme="7" tint="-0.249977111117893"/>
      <name val="宋体"/>
      <family val="3"/>
      <charset val="134"/>
    </font>
    <font>
      <sz val="10"/>
      <color theme="7" tint="-0.249977111117893"/>
      <name val="宋体"/>
      <family val="3"/>
      <charset val="134"/>
    </font>
  </fonts>
  <fills count="47">
    <fill>
      <patternFill patternType="none"/>
    </fill>
    <fill>
      <patternFill patternType="gray125"/>
    </fill>
    <fill>
      <patternFill patternType="solid">
        <fgColor theme="0"/>
        <bgColor indexed="64"/>
      </patternFill>
    </fill>
    <fill>
      <patternFill patternType="solid">
        <fgColor indexed="9"/>
        <bgColor indexed="9"/>
      </patternFill>
    </fill>
    <fill>
      <patternFill patternType="solid">
        <fgColor theme="0"/>
        <bgColor indexed="9"/>
      </patternFill>
    </fill>
    <fill>
      <patternFill patternType="solid">
        <fgColor theme="4" tint="0.79995117038483843"/>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39997558519241921"/>
        <bgColor indexed="9"/>
      </patternFill>
    </fill>
    <fill>
      <patternFill patternType="solid">
        <fgColor theme="6" tint="0.79998168889431442"/>
        <bgColor indexed="64"/>
      </patternFill>
    </fill>
    <fill>
      <patternFill patternType="solid">
        <fgColor theme="6" tint="0.79998168889431442"/>
        <bgColor indexed="9"/>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0"/>
        <bgColor rgb="FF000000"/>
      </patternFill>
    </fill>
    <fill>
      <patternFill patternType="solid">
        <fgColor theme="0"/>
        <bgColor rgb="FFFFFFFF"/>
      </patternFill>
    </fill>
    <fill>
      <patternFill patternType="solid">
        <fgColor rgb="FFFFFFFF"/>
        <bgColor indexed="64"/>
      </patternFill>
    </fill>
    <fill>
      <patternFill patternType="solid">
        <fgColor theme="9" tint="0.39997558519241921"/>
        <bgColor indexed="9"/>
      </patternFill>
    </fill>
    <fill>
      <patternFill patternType="solid">
        <fgColor rgb="FF00B0F0"/>
        <bgColor indexed="9"/>
      </patternFill>
    </fill>
    <fill>
      <patternFill patternType="solid">
        <fgColor rgb="FFFFC7CE"/>
      </patternFill>
    </fill>
    <fill>
      <patternFill patternType="solid">
        <fgColor rgb="FFFFC000"/>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rgb="FFFFFF00"/>
        <bgColor indexed="64"/>
      </patternFill>
    </fill>
    <fill>
      <patternFill patternType="solid">
        <fgColor rgb="FF92D050"/>
        <bgColor indexed="9"/>
      </patternFill>
    </fill>
    <fill>
      <patternFill patternType="solid">
        <fgColor rgb="FFFF0000"/>
        <bgColor indexed="64"/>
      </patternFill>
    </fill>
    <fill>
      <patternFill patternType="solid">
        <fgColor rgb="FFFF0000"/>
        <bgColor indexed="9"/>
      </patternFill>
    </fill>
  </fills>
  <borders count="74">
    <border>
      <left/>
      <right/>
      <top/>
      <bottom/>
      <diagonal/>
    </border>
    <border>
      <left/>
      <right/>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indexed="8"/>
      </left>
      <right style="thin">
        <color indexed="8"/>
      </right>
      <top/>
      <bottom/>
      <diagonal/>
    </border>
    <border>
      <left style="thin">
        <color indexed="8"/>
      </left>
      <right/>
      <top/>
      <bottom/>
      <diagonal/>
    </border>
    <border>
      <left/>
      <right/>
      <top style="thin">
        <color auto="1"/>
      </top>
      <bottom/>
      <diagonal/>
    </border>
    <border>
      <left/>
      <right style="thin">
        <color indexed="8"/>
      </right>
      <top/>
      <bottom/>
      <diagonal/>
    </border>
    <border>
      <left style="thin">
        <color indexed="8"/>
      </left>
      <right style="thin">
        <color indexed="8"/>
      </right>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style="thin">
        <color indexed="8"/>
      </right>
      <top/>
      <bottom style="thin">
        <color indexed="8"/>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136">
    <xf numFmtId="0" fontId="0" fillId="0" borderId="0">
      <alignment vertical="center"/>
    </xf>
    <xf numFmtId="0" fontId="33" fillId="0" borderId="0">
      <alignment vertical="center"/>
    </xf>
    <xf numFmtId="0" fontId="33" fillId="0" borderId="0"/>
    <xf numFmtId="0" fontId="32" fillId="0" borderId="0">
      <alignment vertical="center"/>
    </xf>
    <xf numFmtId="0" fontId="50" fillId="0" borderId="0"/>
    <xf numFmtId="0" fontId="51" fillId="0" borderId="0"/>
    <xf numFmtId="0" fontId="52" fillId="0" borderId="0"/>
    <xf numFmtId="0" fontId="52" fillId="0" borderId="0"/>
    <xf numFmtId="0" fontId="53" fillId="0" borderId="0" applyNumberFormat="0" applyBorder="0" applyProtection="0"/>
    <xf numFmtId="0" fontId="50" fillId="0" borderId="0" applyNumberFormat="0" applyBorder="0" applyProtection="0"/>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11" fillId="17" borderId="0" applyNumberFormat="0" applyBorder="0" applyAlignment="0" applyProtection="0">
      <alignment vertical="center"/>
    </xf>
    <xf numFmtId="0" fontId="11" fillId="20" borderId="0" applyNumberFormat="0" applyBorder="0" applyAlignment="0" applyProtection="0">
      <alignment vertical="center"/>
    </xf>
    <xf numFmtId="0" fontId="54" fillId="21"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5" fillId="0" borderId="0"/>
    <xf numFmtId="9" fontId="33" fillId="0" borderId="0" applyFont="0" applyFill="0" applyBorder="0" applyAlignment="0" applyProtection="0">
      <alignment vertical="center"/>
    </xf>
    <xf numFmtId="0" fontId="56" fillId="0" borderId="19" applyNumberFormat="0" applyFill="0" applyAlignment="0" applyProtection="0">
      <alignment vertical="center"/>
    </xf>
    <xf numFmtId="0" fontId="57" fillId="0" borderId="20" applyNumberFormat="0" applyFill="0" applyAlignment="0" applyProtection="0">
      <alignment vertical="center"/>
    </xf>
    <xf numFmtId="0" fontId="58" fillId="0" borderId="21" applyNumberFormat="0" applyFill="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12" borderId="0" applyNumberFormat="0" applyBorder="0" applyAlignment="0" applyProtection="0">
      <alignment vertical="center"/>
    </xf>
    <xf numFmtId="0" fontId="32" fillId="0" borderId="0">
      <alignment vertical="center"/>
    </xf>
    <xf numFmtId="0" fontId="50" fillId="0" borderId="0"/>
    <xf numFmtId="0" fontId="32" fillId="0" borderId="0">
      <alignment vertical="center"/>
    </xf>
    <xf numFmtId="0" fontId="33" fillId="0" borderId="0">
      <alignment vertical="center"/>
    </xf>
    <xf numFmtId="0" fontId="33" fillId="0" borderId="0"/>
    <xf numFmtId="0" fontId="32" fillId="0" borderId="0">
      <alignment vertical="center"/>
    </xf>
    <xf numFmtId="0" fontId="50" fillId="0" borderId="0" applyNumberFormat="0" applyFont="0" applyBorder="0" applyProtection="0">
      <alignment vertical="center"/>
    </xf>
    <xf numFmtId="0" fontId="33" fillId="0" borderId="0"/>
    <xf numFmtId="0" fontId="32" fillId="0" borderId="0">
      <alignment vertical="center"/>
    </xf>
    <xf numFmtId="0" fontId="2" fillId="0" borderId="0">
      <alignment vertical="center"/>
    </xf>
    <xf numFmtId="0" fontId="32" fillId="0" borderId="0"/>
    <xf numFmtId="0" fontId="32" fillId="0" borderId="0"/>
    <xf numFmtId="0" fontId="33" fillId="0" borderId="0">
      <alignment vertical="center"/>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alignment vertical="center"/>
    </xf>
    <xf numFmtId="0" fontId="33" fillId="0" borderId="0"/>
    <xf numFmtId="0" fontId="2"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alignment vertical="center"/>
    </xf>
    <xf numFmtId="0" fontId="50" fillId="0" borderId="0" applyNumberFormat="0" applyFont="0" applyBorder="0" applyProtection="0"/>
    <xf numFmtId="0" fontId="33" fillId="0" borderId="0">
      <alignment vertical="center"/>
    </xf>
    <xf numFmtId="0" fontId="33" fillId="0" borderId="0">
      <alignment vertical="center"/>
    </xf>
    <xf numFmtId="0" fontId="32" fillId="0" borderId="0">
      <alignment vertical="center"/>
    </xf>
    <xf numFmtId="0" fontId="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alignment vertical="center"/>
    </xf>
    <xf numFmtId="0" fontId="61" fillId="0" borderId="0" applyNumberFormat="0" applyFont="0" applyBorder="0" applyProtection="0"/>
    <xf numFmtId="0" fontId="61" fillId="0" borderId="0" applyNumberFormat="0" applyFont="0" applyBorder="0" applyProtection="0"/>
    <xf numFmtId="0" fontId="11" fillId="0" borderId="0">
      <alignment vertical="center"/>
    </xf>
    <xf numFmtId="0" fontId="11" fillId="0" borderId="0">
      <alignment vertical="center"/>
    </xf>
    <xf numFmtId="0" fontId="62" fillId="0" borderId="0"/>
    <xf numFmtId="0" fontId="50" fillId="0" borderId="0"/>
    <xf numFmtId="0" fontId="62" fillId="0" borderId="0"/>
    <xf numFmtId="0" fontId="33" fillId="0" borderId="0"/>
    <xf numFmtId="0" fontId="33" fillId="0" borderId="0">
      <alignment vertical="center"/>
    </xf>
    <xf numFmtId="0" fontId="33" fillId="0" borderId="0"/>
    <xf numFmtId="0" fontId="33" fillId="0" borderId="0"/>
    <xf numFmtId="0" fontId="61" fillId="0" borderId="0" applyProtection="0"/>
    <xf numFmtId="0" fontId="33" fillId="0" borderId="0" applyProtection="0"/>
    <xf numFmtId="0" fontId="33" fillId="0" borderId="0" applyProtection="0"/>
    <xf numFmtId="0" fontId="33" fillId="0" borderId="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2" fillId="0" borderId="0">
      <alignment vertical="center"/>
    </xf>
    <xf numFmtId="0" fontId="32" fillId="0" borderId="0">
      <alignment vertical="center"/>
    </xf>
    <xf numFmtId="0" fontId="63" fillId="13" borderId="0" applyNumberFormat="0" applyBorder="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5" fillId="26" borderId="24" applyNumberFormat="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25" applyNumberFormat="0" applyFill="0" applyAlignment="0" applyProtection="0">
      <alignment vertical="center"/>
    </xf>
    <xf numFmtId="0" fontId="61" fillId="0" borderId="0" applyProtection="0">
      <alignment vertical="center"/>
    </xf>
    <xf numFmtId="43" fontId="33" fillId="0" borderId="0" applyFont="0" applyFill="0" applyBorder="0" applyAlignment="0" applyProtection="0"/>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4" fillId="30" borderId="0" applyNumberFormat="0" applyBorder="0" applyAlignment="0" applyProtection="0">
      <alignment vertical="center"/>
    </xf>
    <xf numFmtId="0" fontId="69" fillId="31" borderId="0" applyNumberFormat="0" applyBorder="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52" fillId="0" borderId="0"/>
    <xf numFmtId="0" fontId="52" fillId="0" borderId="0"/>
    <xf numFmtId="0" fontId="52" fillId="0" borderId="0"/>
    <xf numFmtId="0" fontId="33" fillId="32" borderId="27" applyNumberFormat="0" applyFont="0" applyAlignment="0" applyProtection="0">
      <alignment vertical="center"/>
    </xf>
    <xf numFmtId="0" fontId="33" fillId="32" borderId="27" applyNumberFormat="0" applyFont="0" applyAlignment="0" applyProtection="0">
      <alignment vertical="center"/>
    </xf>
    <xf numFmtId="0" fontId="52" fillId="0" borderId="0"/>
    <xf numFmtId="0" fontId="52"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33"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11" fillId="32"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20"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1" fillId="31" borderId="0" applyNumberFormat="0" applyBorder="0" applyAlignment="0" applyProtection="0">
      <alignment vertical="center"/>
    </xf>
    <xf numFmtId="0" fontId="11" fillId="31"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31" borderId="0" applyNumberFormat="0" applyBorder="0" applyAlignment="0" applyProtection="0">
      <alignment vertical="center"/>
    </xf>
    <xf numFmtId="0" fontId="11" fillId="31" borderId="0" applyNumberFormat="0" applyBorder="0" applyAlignment="0" applyProtection="0">
      <alignment vertical="center"/>
    </xf>
    <xf numFmtId="0" fontId="54" fillId="21" borderId="0" applyNumberFormat="0" applyBorder="0" applyAlignment="0" applyProtection="0">
      <alignment vertical="center"/>
    </xf>
    <xf numFmtId="0" fontId="54" fillId="21" borderId="0" applyNumberFormat="0" applyBorder="0" applyAlignment="0" applyProtection="0">
      <alignment vertical="center"/>
    </xf>
    <xf numFmtId="0" fontId="54" fillId="21" borderId="0" applyNumberFormat="0" applyBorder="0" applyAlignment="0" applyProtection="0">
      <alignment vertical="center"/>
    </xf>
    <xf numFmtId="0" fontId="54" fillId="21" borderId="0" applyNumberFormat="0" applyBorder="0" applyAlignment="0" applyProtection="0">
      <alignment vertical="center"/>
    </xf>
    <xf numFmtId="0" fontId="54" fillId="21" borderId="0" applyNumberFormat="0" applyBorder="0" applyAlignment="0" applyProtection="0">
      <alignment vertical="center"/>
    </xf>
    <xf numFmtId="0" fontId="54" fillId="18" borderId="0" applyNumberFormat="0" applyBorder="0" applyAlignment="0" applyProtection="0">
      <alignment vertical="center"/>
    </xf>
    <xf numFmtId="0" fontId="54" fillId="18" borderId="0" applyNumberFormat="0" applyBorder="0" applyAlignment="0" applyProtection="0">
      <alignment vertical="center"/>
    </xf>
    <xf numFmtId="0" fontId="54" fillId="18" borderId="0" applyNumberFormat="0" applyBorder="0" applyAlignment="0" applyProtection="0">
      <alignment vertical="center"/>
    </xf>
    <xf numFmtId="0" fontId="54" fillId="18" borderId="0" applyNumberFormat="0" applyBorder="0" applyAlignment="0" applyProtection="0">
      <alignment vertical="center"/>
    </xf>
    <xf numFmtId="0" fontId="54" fillId="18"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19"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17" borderId="0" applyNumberFormat="0" applyBorder="0" applyAlignment="0" applyProtection="0">
      <alignment vertical="center"/>
    </xf>
    <xf numFmtId="0" fontId="54" fillId="17" borderId="0" applyNumberFormat="0" applyBorder="0" applyAlignment="0" applyProtection="0">
      <alignment vertical="center"/>
    </xf>
    <xf numFmtId="0" fontId="54" fillId="16" borderId="0" applyNumberFormat="0" applyBorder="0" applyAlignment="0" applyProtection="0">
      <alignment vertical="center"/>
    </xf>
    <xf numFmtId="0" fontId="54" fillId="16" borderId="0" applyNumberFormat="0" applyBorder="0" applyAlignment="0" applyProtection="0">
      <alignment vertical="center"/>
    </xf>
    <xf numFmtId="0" fontId="54" fillId="25" borderId="0" applyNumberFormat="0" applyBorder="0" applyAlignment="0" applyProtection="0">
      <alignment vertical="center"/>
    </xf>
    <xf numFmtId="0" fontId="54" fillId="25" borderId="0" applyNumberFormat="0" applyBorder="0" applyAlignment="0" applyProtection="0">
      <alignment vertical="center"/>
    </xf>
    <xf numFmtId="0" fontId="54" fillId="31" borderId="0" applyNumberFormat="0" applyBorder="0" applyAlignment="0" applyProtection="0">
      <alignment vertical="center"/>
    </xf>
    <xf numFmtId="0" fontId="54" fillId="31"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75" fillId="0" borderId="0" applyNumberFormat="0" applyFill="0" applyBorder="0" applyAlignment="0" applyProtection="0"/>
    <xf numFmtId="9" fontId="33" fillId="0" borderId="0" applyFont="0" applyFill="0" applyBorder="0" applyAlignment="0" applyProtection="0"/>
    <xf numFmtId="9" fontId="11" fillId="0" borderId="0" applyFont="0" applyFill="0" applyBorder="0" applyAlignment="0" applyProtection="0">
      <alignment vertical="center"/>
    </xf>
    <xf numFmtId="9" fontId="33" fillId="0" borderId="0" applyFont="0" applyFill="0" applyBorder="0" applyAlignment="0" applyProtection="0"/>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alignment vertical="center"/>
    </xf>
    <xf numFmtId="9" fontId="76" fillId="0" borderId="0" applyFont="0" applyFill="0" applyBorder="0" applyAlignment="0" applyProtection="0">
      <alignment vertical="center"/>
    </xf>
    <xf numFmtId="9" fontId="11" fillId="0" borderId="0" applyFont="0" applyFill="0" applyBorder="0" applyAlignment="0" applyProtection="0">
      <alignment vertical="center"/>
    </xf>
    <xf numFmtId="9" fontId="33" fillId="0" borderId="0" applyFont="0" applyFill="0" applyBorder="0" applyAlignment="0" applyProtection="0"/>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33" fillId="0" borderId="0" applyFont="0" applyFill="0" applyBorder="0" applyAlignment="0" applyProtection="0"/>
    <xf numFmtId="9" fontId="11" fillId="0" borderId="0" applyFont="0" applyFill="0" applyBorder="0" applyAlignment="0" applyProtection="0">
      <alignment vertical="center"/>
    </xf>
    <xf numFmtId="9" fontId="33" fillId="0" borderId="0" applyFont="0" applyFill="0" applyBorder="0" applyAlignment="0" applyProtection="0"/>
    <xf numFmtId="9" fontId="33" fillId="0" borderId="0" applyFont="0" applyFill="0" applyBorder="0" applyAlignment="0" applyProtection="0"/>
    <xf numFmtId="9" fontId="76"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9" fontId="77" fillId="0" borderId="0" applyFont="0" applyFill="0" applyBorder="0" applyAlignment="0" applyProtection="0">
      <alignment vertical="center"/>
    </xf>
    <xf numFmtId="9" fontId="11" fillId="0" borderId="0" applyFont="0" applyFill="0" applyBorder="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78" fillId="0" borderId="35" applyNumberFormat="0" applyFill="0" applyAlignment="0" applyProtection="0">
      <alignment vertical="center"/>
    </xf>
    <xf numFmtId="0" fontId="78" fillId="0" borderId="35" applyNumberFormat="0" applyFill="0" applyAlignment="0" applyProtection="0">
      <alignment vertical="center"/>
    </xf>
    <xf numFmtId="0" fontId="78" fillId="0" borderId="35"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57" fillId="0" borderId="20" applyNumberFormat="0" applyFill="0" applyAlignment="0" applyProtection="0">
      <alignment vertical="center"/>
    </xf>
    <xf numFmtId="0" fontId="79" fillId="0" borderId="36" applyNumberFormat="0" applyFill="0" applyAlignment="0" applyProtection="0">
      <alignment vertical="center"/>
    </xf>
    <xf numFmtId="0" fontId="79" fillId="0" borderId="36" applyNumberFormat="0" applyFill="0" applyAlignment="0" applyProtection="0">
      <alignment vertical="center"/>
    </xf>
    <xf numFmtId="0" fontId="79" fillId="0" borderId="36"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58" fillId="0" borderId="21" applyNumberFormat="0" applyFill="0" applyAlignment="0" applyProtection="0">
      <alignment vertical="center"/>
    </xf>
    <xf numFmtId="0" fontId="80" fillId="0" borderId="37" applyNumberFormat="0" applyFill="0" applyAlignment="0" applyProtection="0">
      <alignment vertical="center"/>
    </xf>
    <xf numFmtId="0" fontId="80" fillId="0" borderId="37" applyNumberFormat="0" applyFill="0" applyAlignment="0" applyProtection="0">
      <alignment vertical="center"/>
    </xf>
    <xf numFmtId="0" fontId="80" fillId="0" borderId="37" applyNumberFormat="0" applyFill="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11" fillId="0" borderId="0">
      <alignment vertical="center"/>
    </xf>
    <xf numFmtId="0" fontId="32" fillId="0" borderId="0">
      <alignment vertical="center"/>
    </xf>
    <xf numFmtId="0" fontId="11" fillId="0" borderId="0">
      <alignment vertical="center"/>
    </xf>
    <xf numFmtId="0" fontId="11" fillId="0" borderId="0">
      <alignment vertical="center"/>
    </xf>
    <xf numFmtId="0" fontId="3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2" fillId="0" borderId="0">
      <alignment vertical="center"/>
    </xf>
    <xf numFmtId="0" fontId="11" fillId="0" borderId="0">
      <alignment vertical="center"/>
    </xf>
    <xf numFmtId="0" fontId="33" fillId="0" borderId="0">
      <alignment vertical="center"/>
    </xf>
    <xf numFmtId="0" fontId="11" fillId="0" borderId="0">
      <alignment vertical="center"/>
    </xf>
    <xf numFmtId="0" fontId="11" fillId="0" borderId="0">
      <alignment vertical="center"/>
    </xf>
    <xf numFmtId="0" fontId="76" fillId="0" borderId="0">
      <alignment vertical="top"/>
    </xf>
    <xf numFmtId="0" fontId="11" fillId="0" borderId="0">
      <alignment vertical="center"/>
    </xf>
    <xf numFmtId="0" fontId="11" fillId="0" borderId="0">
      <alignment vertical="center"/>
    </xf>
    <xf numFmtId="0" fontId="11"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applyAlignment="0">
      <alignment vertical="center"/>
    </xf>
    <xf numFmtId="0" fontId="33" fillId="0" borderId="0" applyAlignment="0">
      <alignment vertical="center"/>
    </xf>
    <xf numFmtId="0" fontId="33" fillId="0" borderId="0" applyAlignment="0">
      <alignment vertical="center"/>
    </xf>
    <xf numFmtId="0" fontId="76" fillId="0" borderId="0">
      <alignment vertical="top"/>
    </xf>
    <xf numFmtId="0" fontId="33" fillId="0" borderId="0">
      <alignment vertical="center"/>
    </xf>
    <xf numFmtId="0" fontId="33" fillId="0" borderId="0">
      <alignment vertical="center"/>
    </xf>
    <xf numFmtId="0" fontId="33" fillId="0" borderId="0">
      <alignment vertical="center"/>
    </xf>
    <xf numFmtId="0" fontId="33" fillId="0" borderId="0" applyAlignment="0"/>
    <xf numFmtId="0" fontId="33" fillId="0" borderId="0" applyAlignment="0"/>
    <xf numFmtId="0" fontId="33" fillId="0" borderId="0" applyAlignment="0"/>
    <xf numFmtId="0" fontId="11"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11" fillId="0" borderId="0">
      <alignment vertical="center"/>
    </xf>
    <xf numFmtId="0" fontId="33" fillId="0" borderId="0"/>
    <xf numFmtId="0" fontId="33" fillId="0" borderId="0"/>
    <xf numFmtId="0" fontId="33" fillId="0" borderId="0"/>
    <xf numFmtId="0" fontId="33" fillId="0" borderId="0">
      <alignment vertical="center"/>
    </xf>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alignment vertical="center"/>
    </xf>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alignment vertical="center"/>
    </xf>
    <xf numFmtId="0" fontId="33" fillId="0" borderId="0"/>
    <xf numFmtId="0" fontId="33"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52" fillId="0" borderId="0">
      <alignment vertical="center"/>
    </xf>
    <xf numFmtId="0" fontId="62" fillId="0" borderId="0">
      <alignment vertical="center"/>
    </xf>
    <xf numFmtId="0" fontId="76" fillId="0" borderId="0">
      <alignment vertical="top"/>
    </xf>
    <xf numFmtId="0" fontId="33" fillId="0" borderId="0"/>
    <xf numFmtId="0" fontId="52" fillId="0" borderId="0"/>
    <xf numFmtId="0" fontId="11"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1"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11" fillId="0" borderId="0"/>
    <xf numFmtId="0" fontId="11" fillId="0" borderId="0"/>
    <xf numFmtId="0" fontId="11" fillId="0" borderId="0"/>
    <xf numFmtId="0" fontId="33" fillId="0" borderId="0"/>
    <xf numFmtId="0" fontId="33" fillId="0" borderId="0"/>
    <xf numFmtId="0" fontId="33" fillId="0" borderId="0"/>
    <xf numFmtId="0" fontId="33" fillId="0" borderId="0">
      <alignment vertical="center"/>
    </xf>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xf numFmtId="0" fontId="11" fillId="0" borderId="0">
      <alignment vertical="center"/>
    </xf>
    <xf numFmtId="0" fontId="33" fillId="0" borderId="0"/>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82" fillId="0" borderId="0"/>
    <xf numFmtId="0" fontId="83" fillId="0" borderId="0">
      <alignment vertical="center"/>
    </xf>
    <xf numFmtId="0" fontId="83" fillId="0" borderId="0">
      <alignment vertical="center"/>
    </xf>
    <xf numFmtId="0" fontId="11" fillId="0" borderId="0">
      <alignment vertical="center"/>
    </xf>
    <xf numFmtId="0" fontId="52" fillId="0" borderId="0"/>
    <xf numFmtId="0" fontId="61" fillId="0" borderId="0" applyProtection="0"/>
    <xf numFmtId="0" fontId="61" fillId="0" borderId="0" applyProtection="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1" fillId="0" borderId="0">
      <alignment vertical="center"/>
    </xf>
    <xf numFmtId="0" fontId="32" fillId="0" borderId="0">
      <alignment vertical="center"/>
    </xf>
    <xf numFmtId="0" fontId="11" fillId="0" borderId="0">
      <alignment vertical="center"/>
    </xf>
    <xf numFmtId="0" fontId="32" fillId="0" borderId="0">
      <alignment vertical="center"/>
    </xf>
    <xf numFmtId="0" fontId="33" fillId="0" borderId="0"/>
    <xf numFmtId="0" fontId="32" fillId="0" borderId="0">
      <alignment vertical="center"/>
    </xf>
    <xf numFmtId="0" fontId="11" fillId="0" borderId="0">
      <alignment vertical="center"/>
    </xf>
    <xf numFmtId="0" fontId="32" fillId="0" borderId="0">
      <alignment vertical="center"/>
    </xf>
    <xf numFmtId="0" fontId="11" fillId="0" borderId="0">
      <alignment vertical="center"/>
    </xf>
    <xf numFmtId="0" fontId="33" fillId="0" borderId="0"/>
    <xf numFmtId="0" fontId="32" fillId="0" borderId="0">
      <alignment vertical="center"/>
    </xf>
    <xf numFmtId="0" fontId="32" fillId="0" borderId="0">
      <alignment vertical="center"/>
    </xf>
    <xf numFmtId="0" fontId="32" fillId="0" borderId="0">
      <alignment vertical="center"/>
    </xf>
    <xf numFmtId="0" fontId="11" fillId="0" borderId="0">
      <alignment vertical="center"/>
    </xf>
    <xf numFmtId="0" fontId="11"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2" fillId="0" borderId="0">
      <alignment vertical="center"/>
    </xf>
    <xf numFmtId="0" fontId="11" fillId="0" borderId="0">
      <alignment vertical="center"/>
    </xf>
    <xf numFmtId="0" fontId="11" fillId="0" borderId="0">
      <alignment vertical="center"/>
    </xf>
    <xf numFmtId="0" fontId="32" fillId="0" borderId="0">
      <alignment vertical="center"/>
    </xf>
    <xf numFmtId="0" fontId="76" fillId="0" borderId="0">
      <alignment vertical="top"/>
    </xf>
    <xf numFmtId="0" fontId="32" fillId="0" borderId="0">
      <alignment vertical="center"/>
    </xf>
    <xf numFmtId="0" fontId="33" fillId="0" borderId="0">
      <alignment vertical="center"/>
    </xf>
    <xf numFmtId="0" fontId="76" fillId="0" borderId="0">
      <alignment vertical="top"/>
    </xf>
    <xf numFmtId="0" fontId="33" fillId="0" borderId="0">
      <alignment vertical="center"/>
    </xf>
    <xf numFmtId="0" fontId="33" fillId="0" borderId="0">
      <alignment vertical="center"/>
    </xf>
    <xf numFmtId="0" fontId="11" fillId="0" borderId="0">
      <alignment vertical="center"/>
    </xf>
    <xf numFmtId="0" fontId="33" fillId="0" borderId="0">
      <alignment vertical="top"/>
    </xf>
    <xf numFmtId="0" fontId="33" fillId="0" borderId="0">
      <alignment vertical="top"/>
    </xf>
    <xf numFmtId="0" fontId="33" fillId="0" borderId="0">
      <alignment vertical="top"/>
    </xf>
    <xf numFmtId="0" fontId="11" fillId="0" borderId="0">
      <alignment vertical="center"/>
    </xf>
    <xf numFmtId="0" fontId="32" fillId="0" borderId="0">
      <alignment vertical="center"/>
    </xf>
    <xf numFmtId="0" fontId="33" fillId="0" borderId="0">
      <alignment vertical="center"/>
    </xf>
    <xf numFmtId="0" fontId="33" fillId="0" borderId="0">
      <alignment vertical="center"/>
    </xf>
    <xf numFmtId="0" fontId="33" fillId="0" borderId="0">
      <alignment vertical="center"/>
    </xf>
    <xf numFmtId="0" fontId="11" fillId="0" borderId="0">
      <alignment vertical="center"/>
    </xf>
    <xf numFmtId="0" fontId="33" fillId="0" borderId="0"/>
    <xf numFmtId="0" fontId="11" fillId="0" borderId="0">
      <alignment vertical="center"/>
    </xf>
    <xf numFmtId="0" fontId="76" fillId="0" borderId="0">
      <alignment vertical="top"/>
    </xf>
    <xf numFmtId="0" fontId="33" fillId="0" borderId="0"/>
    <xf numFmtId="0" fontId="33" fillId="0" borderId="0"/>
    <xf numFmtId="0" fontId="11" fillId="0" borderId="0">
      <alignment vertical="center"/>
    </xf>
    <xf numFmtId="0" fontId="33" fillId="0" borderId="0"/>
    <xf numFmtId="0" fontId="33" fillId="0" borderId="0">
      <alignment vertical="center"/>
    </xf>
    <xf numFmtId="0" fontId="33" fillId="0" borderId="0">
      <alignment vertical="center"/>
    </xf>
    <xf numFmtId="0" fontId="33" fillId="0" borderId="0">
      <alignment vertical="center"/>
    </xf>
    <xf numFmtId="0" fontId="11" fillId="0" borderId="0">
      <alignment vertical="center"/>
    </xf>
    <xf numFmtId="0" fontId="33" fillId="0" borderId="0"/>
    <xf numFmtId="0" fontId="32" fillId="0" borderId="0">
      <alignment vertical="center"/>
    </xf>
    <xf numFmtId="0" fontId="33" fillId="0" borderId="0"/>
    <xf numFmtId="0" fontId="33" fillId="0" borderId="0">
      <alignment vertical="center"/>
    </xf>
    <xf numFmtId="0" fontId="32" fillId="0" borderId="0">
      <alignment vertical="center"/>
    </xf>
    <xf numFmtId="0" fontId="33" fillId="0" borderId="0">
      <alignment vertical="center"/>
    </xf>
    <xf numFmtId="0" fontId="33" fillId="0" borderId="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63" fillId="13" borderId="0" applyNumberFormat="0" applyBorder="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16" fillId="0" borderId="22" applyNumberFormat="0" applyFill="0" applyAlignment="0" applyProtection="0">
      <alignment vertical="center"/>
    </xf>
    <xf numFmtId="0" fontId="16" fillId="0" borderId="38" applyNumberFormat="0" applyFill="0" applyAlignment="0" applyProtection="0">
      <alignment vertical="center"/>
    </xf>
    <xf numFmtId="0" fontId="16" fillId="0" borderId="38" applyNumberFormat="0" applyFill="0" applyAlignment="0" applyProtection="0">
      <alignment vertical="center"/>
    </xf>
    <xf numFmtId="0" fontId="16" fillId="0" borderId="38" applyNumberFormat="0" applyFill="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4" fillId="25" borderId="23"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5" fillId="26" borderId="24" applyNumberFormat="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0" fontId="68" fillId="0" borderId="25" applyNumberFormat="0" applyFill="0" applyAlignment="0" applyProtection="0">
      <alignment vertical="center"/>
    </xf>
    <xf numFmtId="178" fontId="52" fillId="0" borderId="0" applyFont="0" applyFill="0" applyBorder="0" applyAlignment="0" applyProtection="0"/>
    <xf numFmtId="179" fontId="52" fillId="0" borderId="0" applyFont="0" applyFill="0" applyBorder="0" applyAlignment="0" applyProtection="0"/>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4" fillId="28" borderId="0" applyNumberFormat="0" applyBorder="0" applyAlignment="0" applyProtection="0">
      <alignment vertical="center"/>
    </xf>
    <xf numFmtId="0" fontId="54" fillId="28" borderId="0" applyNumberFormat="0" applyBorder="0" applyAlignment="0" applyProtection="0">
      <alignment vertical="center"/>
    </xf>
    <xf numFmtId="0" fontId="54" fillId="28"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30" borderId="0" applyNumberFormat="0" applyBorder="0" applyAlignment="0" applyProtection="0">
      <alignment vertical="center"/>
    </xf>
    <xf numFmtId="0" fontId="54" fillId="30" borderId="0" applyNumberFormat="0" applyBorder="0" applyAlignment="0" applyProtection="0">
      <alignment vertical="center"/>
    </xf>
    <xf numFmtId="0" fontId="54" fillId="30" borderId="0" applyNumberFormat="0" applyBorder="0" applyAlignment="0" applyProtection="0">
      <alignment vertical="center"/>
    </xf>
    <xf numFmtId="0" fontId="54" fillId="30" borderId="0" applyNumberFormat="0" applyBorder="0" applyAlignment="0" applyProtection="0">
      <alignment vertical="center"/>
    </xf>
    <xf numFmtId="0" fontId="54" fillId="30"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69" fillId="31" borderId="0" applyNumberFormat="0" applyBorder="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0" fillId="25" borderId="26"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71" fillId="16" borderId="23" applyNumberFormat="0" applyAlignment="0" applyProtection="0">
      <alignment vertical="center"/>
    </xf>
    <xf numFmtId="0" fontId="52" fillId="0" borderId="0">
      <alignment vertical="center"/>
    </xf>
    <xf numFmtId="0" fontId="54" fillId="23" borderId="0" applyNumberFormat="0" applyBorder="0" applyAlignment="0" applyProtection="0">
      <alignment vertical="center"/>
    </xf>
    <xf numFmtId="0" fontId="54" fillId="23" borderId="0" applyNumberFormat="0" applyBorder="0" applyAlignment="0" applyProtection="0">
      <alignment vertical="center"/>
    </xf>
    <xf numFmtId="0" fontId="54" fillId="30" borderId="0" applyNumberFormat="0" applyBorder="0" applyAlignment="0" applyProtection="0">
      <alignment vertical="center"/>
    </xf>
    <xf numFmtId="0" fontId="54" fillId="30" borderId="0" applyNumberFormat="0" applyBorder="0" applyAlignment="0" applyProtection="0">
      <alignment vertical="center"/>
    </xf>
    <xf numFmtId="0" fontId="54" fillId="26" borderId="0" applyNumberFormat="0" applyBorder="0" applyAlignment="0" applyProtection="0">
      <alignment vertical="center"/>
    </xf>
    <xf numFmtId="0" fontId="54" fillId="26" borderId="0" applyNumberFormat="0" applyBorder="0" applyAlignment="0" applyProtection="0">
      <alignment vertical="center"/>
    </xf>
    <xf numFmtId="0" fontId="54" fillId="20" borderId="0" applyNumberFormat="0" applyBorder="0" applyAlignment="0" applyProtection="0">
      <alignment vertical="center"/>
    </xf>
    <xf numFmtId="0" fontId="54" fillId="20" borderId="0" applyNumberFormat="0" applyBorder="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0" fontId="54" fillId="29" borderId="0" applyNumberFormat="0" applyBorder="0" applyAlignment="0" applyProtection="0">
      <alignment vertical="center"/>
    </xf>
    <xf numFmtId="0" fontId="54" fillId="29" borderId="0" applyNumberFormat="0" applyBorder="0" applyAlignment="0" applyProtection="0">
      <alignment vertical="center"/>
    </xf>
    <xf numFmtId="0" fontId="33" fillId="32" borderId="27" applyNumberFormat="0" applyFont="0" applyAlignment="0" applyProtection="0">
      <alignment vertical="center"/>
    </xf>
    <xf numFmtId="0" fontId="11" fillId="32" borderId="27" applyNumberFormat="0" applyFont="0" applyAlignment="0" applyProtection="0">
      <alignment vertical="center"/>
    </xf>
    <xf numFmtId="0" fontId="11" fillId="32" borderId="27" applyNumberFormat="0" applyFont="0" applyAlignment="0" applyProtection="0">
      <alignment vertical="center"/>
    </xf>
    <xf numFmtId="0" fontId="11" fillId="32" borderId="27" applyNumberFormat="0" applyFont="0" applyAlignment="0" applyProtection="0">
      <alignment vertical="center"/>
    </xf>
    <xf numFmtId="0" fontId="33" fillId="32" borderId="27" applyNumberFormat="0" applyFont="0" applyAlignment="0" applyProtection="0">
      <alignment vertical="center"/>
    </xf>
    <xf numFmtId="0" fontId="76" fillId="32" borderId="27" applyNumberFormat="0" applyFont="0" applyAlignment="0" applyProtection="0">
      <alignment vertical="center"/>
    </xf>
    <xf numFmtId="0" fontId="33" fillId="32" borderId="27" applyNumberFormat="0" applyFont="0" applyAlignment="0" applyProtection="0">
      <alignment vertical="center"/>
    </xf>
    <xf numFmtId="0" fontId="33" fillId="32" borderId="27" applyNumberFormat="0" applyFont="0" applyAlignment="0" applyProtection="0">
      <alignment vertical="center"/>
    </xf>
    <xf numFmtId="0" fontId="33" fillId="32" borderId="27" applyNumberFormat="0" applyFont="0" applyAlignment="0" applyProtection="0">
      <alignment vertical="center"/>
    </xf>
    <xf numFmtId="164" fontId="33" fillId="0" borderId="0">
      <alignment vertical="center"/>
    </xf>
    <xf numFmtId="164" fontId="33" fillId="0" borderId="0">
      <alignment vertical="center"/>
    </xf>
    <xf numFmtId="164" fontId="11" fillId="0" borderId="0">
      <alignment vertical="center"/>
    </xf>
    <xf numFmtId="164"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1"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9" fontId="100" fillId="0" borderId="0" applyFont="0" applyFill="0" applyBorder="0" applyAlignment="0" applyProtection="0">
      <alignment vertical="center"/>
    </xf>
    <xf numFmtId="0" fontId="33" fillId="0" borderId="0">
      <alignment vertical="center"/>
    </xf>
    <xf numFmtId="0" fontId="61" fillId="0" borderId="0">
      <protection locked="0"/>
    </xf>
    <xf numFmtId="0" fontId="111" fillId="39" borderId="0" applyNumberFormat="0" applyBorder="0" applyAlignment="0" applyProtection="0">
      <alignment vertical="center"/>
    </xf>
    <xf numFmtId="0" fontId="33" fillId="0" borderId="0">
      <alignment vertical="center"/>
    </xf>
    <xf numFmtId="0" fontId="11" fillId="0" borderId="0">
      <alignment vertical="center"/>
    </xf>
    <xf numFmtId="0" fontId="46" fillId="0" borderId="0">
      <alignment vertical="center"/>
    </xf>
    <xf numFmtId="0" fontId="1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32" fillId="0" borderId="0" applyFont="0" applyFill="0" applyBorder="0" applyAlignment="0" applyProtection="0">
      <alignment vertical="center"/>
    </xf>
    <xf numFmtId="0" fontId="119" fillId="0" borderId="0"/>
    <xf numFmtId="0" fontId="32" fillId="0" borderId="0"/>
    <xf numFmtId="0" fontId="32" fillId="0" borderId="0"/>
    <xf numFmtId="187" fontId="11" fillId="0" borderId="0" applyFont="0" applyFill="0" applyBorder="0" applyAlignment="0" applyProtection="0">
      <alignment vertical="center"/>
    </xf>
    <xf numFmtId="0" fontId="32" fillId="0" borderId="0"/>
    <xf numFmtId="9" fontId="33" fillId="0" borderId="0" applyFont="0" applyFill="0" applyBorder="0" applyAlignment="0" applyProtection="0">
      <alignment vertical="center"/>
    </xf>
    <xf numFmtId="0" fontId="32" fillId="0" borderId="0"/>
    <xf numFmtId="0" fontId="32" fillId="0" borderId="0"/>
    <xf numFmtId="14" fontId="120"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43" fontId="33" fillId="0" borderId="0" applyFont="0" applyFill="0" applyBorder="0" applyAlignment="0" applyProtection="0">
      <alignment vertical="center"/>
    </xf>
    <xf numFmtId="0" fontId="121" fillId="0" borderId="0"/>
    <xf numFmtId="0" fontId="121" fillId="0" borderId="0"/>
    <xf numFmtId="9" fontId="121" fillId="0" borderId="0" applyFont="0" applyFill="0" applyBorder="0" applyAlignment="0" applyProtection="0">
      <alignment vertical="center"/>
    </xf>
    <xf numFmtId="0" fontId="121" fillId="0" borderId="0"/>
    <xf numFmtId="0" fontId="121" fillId="0" borderId="0"/>
    <xf numFmtId="0" fontId="121" fillId="0" borderId="0"/>
    <xf numFmtId="0" fontId="121" fillId="0" borderId="0"/>
    <xf numFmtId="0" fontId="121" fillId="0" borderId="0"/>
    <xf numFmtId="0" fontId="121" fillId="0" borderId="0"/>
    <xf numFmtId="0" fontId="121" fillId="0" borderId="0"/>
  </cellStyleXfs>
  <cellXfs count="1120">
    <xf numFmtId="0" fontId="0" fillId="0" borderId="0" xfId="0">
      <alignment vertical="center"/>
    </xf>
    <xf numFmtId="0" fontId="0" fillId="2" borderId="0" xfId="0" applyFill="1">
      <alignment vertical="center"/>
    </xf>
    <xf numFmtId="0" fontId="4" fillId="0" borderId="0" xfId="2" applyFont="1" applyFill="1" applyBorder="1" applyAlignment="1"/>
    <xf numFmtId="0" fontId="0" fillId="0" borderId="0" xfId="0" applyAlignment="1"/>
    <xf numFmtId="0" fontId="11" fillId="0" borderId="0" xfId="0" applyFont="1" applyAlignment="1"/>
    <xf numFmtId="2" fontId="12" fillId="3" borderId="0" xfId="0" applyNumberFormat="1" applyFont="1" applyFill="1" applyAlignment="1" applyProtection="1">
      <alignment vertical="center"/>
      <protection locked="0"/>
    </xf>
    <xf numFmtId="2" fontId="13" fillId="3" borderId="0" xfId="0" applyNumberFormat="1" applyFont="1" applyFill="1" applyAlignment="1" applyProtection="1">
      <alignment vertical="center"/>
      <protection locked="0"/>
    </xf>
    <xf numFmtId="2" fontId="14" fillId="3" borderId="0" xfId="0" applyNumberFormat="1" applyFont="1" applyFill="1" applyAlignment="1" applyProtection="1">
      <alignment horizontal="center" vertical="center"/>
      <protection locked="0"/>
    </xf>
    <xf numFmtId="2" fontId="14" fillId="3" borderId="1" xfId="0" applyNumberFormat="1" applyFont="1" applyFill="1" applyBorder="1" applyAlignment="1" applyProtection="1">
      <alignment horizontal="center" vertical="center"/>
      <protection locked="0"/>
    </xf>
    <xf numFmtId="2" fontId="14" fillId="4" borderId="1" xfId="0" applyNumberFormat="1" applyFont="1" applyFill="1" applyBorder="1" applyAlignment="1" applyProtection="1">
      <alignment vertical="center"/>
      <protection locked="0"/>
    </xf>
    <xf numFmtId="1" fontId="17" fillId="3" borderId="3" xfId="0" applyNumberFormat="1" applyFont="1" applyFill="1" applyBorder="1" applyAlignment="1" applyProtection="1">
      <alignment horizontal="left" vertical="center"/>
      <protection locked="0"/>
    </xf>
    <xf numFmtId="2" fontId="11" fillId="3" borderId="1" xfId="0" applyNumberFormat="1" applyFont="1" applyFill="1" applyBorder="1" applyAlignment="1" applyProtection="1">
      <alignment horizontal="center" vertical="center"/>
      <protection locked="0"/>
    </xf>
    <xf numFmtId="0" fontId="18" fillId="0" borderId="0" xfId="0" applyFont="1" applyAlignment="1"/>
    <xf numFmtId="0" fontId="19" fillId="0" borderId="0" xfId="0" applyFont="1" applyAlignment="1"/>
    <xf numFmtId="0" fontId="20" fillId="0" borderId="0" xfId="0" applyFont="1" applyAlignment="1"/>
    <xf numFmtId="0" fontId="21" fillId="0" borderId="0" xfId="0" applyFont="1" applyAlignment="1"/>
    <xf numFmtId="0" fontId="22" fillId="0" borderId="0" xfId="0" applyFont="1" applyAlignment="1"/>
    <xf numFmtId="0" fontId="23" fillId="0" borderId="0" xfId="0" applyFont="1" applyAlignment="1"/>
    <xf numFmtId="0" fontId="24" fillId="0" borderId="0" xfId="0" applyFont="1" applyAlignment="1"/>
    <xf numFmtId="0" fontId="25" fillId="0" borderId="0" xfId="0" applyFont="1" applyAlignment="1">
      <alignment horizontal="center"/>
    </xf>
    <xf numFmtId="0" fontId="18" fillId="0" borderId="0" xfId="0" applyFont="1" applyBorder="1" applyAlignment="1"/>
    <xf numFmtId="14" fontId="15" fillId="4" borderId="0" xfId="0" applyNumberFormat="1" applyFont="1" applyFill="1" applyBorder="1" applyAlignment="1" applyProtection="1">
      <alignment horizontal="center" vertical="center"/>
      <protection locked="0"/>
    </xf>
    <xf numFmtId="2" fontId="16" fillId="4" borderId="3" xfId="0" applyNumberFormat="1"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27" fillId="0" borderId="3" xfId="0" applyFont="1" applyFill="1" applyBorder="1" applyAlignment="1">
      <alignment horizontal="center" vertical="center" wrapText="1"/>
    </xf>
    <xf numFmtId="0" fontId="27" fillId="2" borderId="3" xfId="0" applyFont="1" applyFill="1" applyBorder="1" applyAlignment="1">
      <alignment horizontal="left" vertical="center" wrapText="1"/>
    </xf>
    <xf numFmtId="1" fontId="28" fillId="2" borderId="3" xfId="0" applyNumberFormat="1" applyFont="1" applyFill="1" applyBorder="1" applyAlignment="1">
      <alignment horizontal="center" vertical="center" wrapText="1"/>
    </xf>
    <xf numFmtId="0" fontId="10" fillId="0" borderId="3" xfId="0" applyFont="1" applyBorder="1" applyAlignment="1"/>
    <xf numFmtId="0" fontId="27" fillId="5" borderId="3" xfId="0" applyFont="1" applyFill="1" applyBorder="1" applyAlignment="1">
      <alignment horizontal="center" vertical="center" wrapText="1"/>
    </xf>
    <xf numFmtId="0" fontId="27" fillId="5" borderId="3" xfId="0" applyFont="1" applyFill="1" applyBorder="1" applyAlignment="1">
      <alignment horizontal="left" vertical="center" wrapText="1"/>
    </xf>
    <xf numFmtId="1" fontId="28" fillId="5" borderId="3" xfId="0" applyNumberFormat="1" applyFont="1" applyFill="1" applyBorder="1" applyAlignment="1">
      <alignment horizontal="center" vertical="center" wrapText="1"/>
    </xf>
    <xf numFmtId="0" fontId="10" fillId="5" borderId="3" xfId="0" applyFont="1" applyFill="1" applyBorder="1" applyAlignment="1"/>
    <xf numFmtId="0" fontId="27" fillId="0" borderId="3" xfId="0" applyFont="1" applyFill="1" applyBorder="1" applyAlignment="1">
      <alignment horizontal="left" vertical="center" wrapText="1"/>
    </xf>
    <xf numFmtId="1" fontId="27" fillId="0" borderId="3" xfId="0" applyNumberFormat="1" applyFont="1" applyFill="1" applyBorder="1" applyAlignment="1">
      <alignment horizontal="center" vertical="center" wrapText="1"/>
    </xf>
    <xf numFmtId="0" fontId="11" fillId="0" borderId="3" xfId="0" applyFont="1" applyBorder="1" applyAlignment="1"/>
    <xf numFmtId="0" fontId="27" fillId="0" borderId="3" xfId="0" applyFont="1" applyFill="1" applyBorder="1" applyAlignment="1">
      <alignment vertical="center" wrapText="1"/>
    </xf>
    <xf numFmtId="0" fontId="29" fillId="0" borderId="3" xfId="0" applyFont="1" applyBorder="1" applyAlignment="1"/>
    <xf numFmtId="0" fontId="30" fillId="0" borderId="3" xfId="0" applyFont="1" applyFill="1" applyBorder="1" applyAlignment="1">
      <alignment horizontal="center" vertical="center" wrapText="1"/>
    </xf>
    <xf numFmtId="0" fontId="30" fillId="0" borderId="3" xfId="0" applyFont="1" applyFill="1" applyBorder="1" applyAlignment="1">
      <alignment vertical="center" wrapText="1"/>
    </xf>
    <xf numFmtId="1" fontId="30" fillId="0" borderId="3" xfId="0" applyNumberFormat="1" applyFont="1" applyFill="1" applyBorder="1" applyAlignment="1">
      <alignment horizontal="center" vertical="center" wrapText="1"/>
    </xf>
    <xf numFmtId="0" fontId="31" fillId="0" borderId="3" xfId="0" applyFont="1" applyBorder="1" applyAlignment="1"/>
    <xf numFmtId="0" fontId="27" fillId="5" borderId="3" xfId="0" applyFont="1" applyFill="1" applyBorder="1" applyAlignment="1">
      <alignment vertical="center" wrapText="1"/>
    </xf>
    <xf numFmtId="1" fontId="27" fillId="5" borderId="3" xfId="0" applyNumberFormat="1" applyFont="1" applyFill="1" applyBorder="1" applyAlignment="1">
      <alignment horizontal="center" vertical="center" wrapText="1"/>
    </xf>
    <xf numFmtId="0" fontId="11" fillId="5" borderId="3" xfId="0" applyFont="1" applyFill="1" applyBorder="1" applyAlignment="1"/>
    <xf numFmtId="0" fontId="29" fillId="5" borderId="3" xfId="0" applyFont="1" applyFill="1" applyBorder="1" applyAlignment="1"/>
    <xf numFmtId="2" fontId="14" fillId="3" borderId="0" xfId="0" applyNumberFormat="1" applyFont="1" applyFill="1" applyBorder="1" applyAlignment="1" applyProtection="1">
      <alignment horizontal="center" vertical="center"/>
      <protection locked="0"/>
    </xf>
    <xf numFmtId="165" fontId="14" fillId="4" borderId="0" xfId="0" applyNumberFormat="1" applyFont="1" applyFill="1" applyBorder="1" applyAlignment="1" applyProtection="1">
      <alignment horizontal="center" vertical="center"/>
      <protection locked="0"/>
    </xf>
    <xf numFmtId="2" fontId="16" fillId="3" borderId="3" xfId="0" applyNumberFormat="1" applyFont="1" applyFill="1" applyBorder="1" applyAlignment="1" applyProtection="1">
      <alignment horizontal="center" vertical="center"/>
      <protection locked="0"/>
    </xf>
    <xf numFmtId="0" fontId="16" fillId="0" borderId="3" xfId="0" applyFont="1" applyBorder="1" applyAlignment="1">
      <alignment horizontal="center" vertical="center"/>
    </xf>
    <xf numFmtId="0" fontId="6" fillId="0" borderId="3" xfId="2" applyFont="1" applyFill="1" applyBorder="1" applyAlignment="1">
      <alignment vertical="center"/>
    </xf>
    <xf numFmtId="0" fontId="4" fillId="0" borderId="3" xfId="2" applyFont="1" applyFill="1" applyBorder="1" applyAlignment="1">
      <alignment vertical="center"/>
    </xf>
    <xf numFmtId="0" fontId="6" fillId="0" borderId="3" xfId="2" applyFont="1" applyFill="1" applyBorder="1" applyAlignment="1">
      <alignment vertical="center" wrapText="1"/>
    </xf>
    <xf numFmtId="0" fontId="32" fillId="0" borderId="0" xfId="0" applyFont="1" applyAlignment="1">
      <alignment vertical="center"/>
    </xf>
    <xf numFmtId="0" fontId="37" fillId="0" borderId="3" xfId="0" applyFont="1" applyBorder="1" applyAlignment="1">
      <alignment vertical="center"/>
    </xf>
    <xf numFmtId="0" fontId="37" fillId="2" borderId="3" xfId="0" applyFont="1" applyFill="1" applyBorder="1" applyAlignment="1">
      <alignment vertical="center"/>
    </xf>
    <xf numFmtId="2" fontId="17" fillId="3" borderId="5" xfId="0" applyNumberFormat="1" applyFont="1" applyFill="1" applyBorder="1" applyAlignment="1" applyProtection="1">
      <alignment horizontal="center" vertical="center"/>
      <protection locked="0"/>
    </xf>
    <xf numFmtId="2" fontId="17" fillId="3" borderId="2" xfId="0" applyNumberFormat="1" applyFont="1" applyFill="1" applyBorder="1" applyAlignment="1" applyProtection="1">
      <alignment horizontal="center" vertical="center"/>
      <protection locked="0"/>
    </xf>
    <xf numFmtId="2" fontId="17" fillId="4" borderId="5" xfId="0" applyNumberFormat="1" applyFont="1" applyFill="1" applyBorder="1" applyAlignment="1" applyProtection="1">
      <alignment horizontal="center" vertical="center"/>
      <protection locked="0"/>
    </xf>
    <xf numFmtId="0" fontId="17" fillId="4" borderId="5" xfId="0" applyFont="1" applyFill="1" applyBorder="1" applyAlignment="1" applyProtection="1">
      <alignment horizontal="center" vertical="center"/>
      <protection locked="0"/>
    </xf>
    <xf numFmtId="2" fontId="17" fillId="3" borderId="12" xfId="0" applyNumberFormat="1" applyFont="1" applyFill="1" applyBorder="1" applyAlignment="1" applyProtection="1">
      <alignment horizontal="center" vertical="center"/>
      <protection locked="0"/>
    </xf>
    <xf numFmtId="2" fontId="17" fillId="3" borderId="13" xfId="0" applyNumberFormat="1" applyFont="1" applyFill="1" applyBorder="1" applyAlignment="1" applyProtection="1">
      <alignment horizontal="center" vertical="center"/>
      <protection locked="0"/>
    </xf>
    <xf numFmtId="0" fontId="17" fillId="0" borderId="5" xfId="0" applyFont="1" applyBorder="1" applyAlignment="1">
      <alignment horizontal="center" vertical="center"/>
    </xf>
    <xf numFmtId="0" fontId="38" fillId="0" borderId="3" xfId="0" applyFont="1" applyBorder="1" applyAlignment="1">
      <alignment vertical="center"/>
    </xf>
    <xf numFmtId="1" fontId="41" fillId="0" borderId="3" xfId="0" applyNumberFormat="1" applyFont="1" applyFill="1" applyBorder="1" applyAlignment="1" applyProtection="1">
      <alignment horizontal="center" vertical="center"/>
      <protection locked="0"/>
    </xf>
    <xf numFmtId="49" fontId="41" fillId="2" borderId="3" xfId="0" applyNumberFormat="1" applyFont="1" applyFill="1" applyBorder="1" applyAlignment="1" applyProtection="1">
      <alignment horizontal="center" vertical="center"/>
      <protection locked="0"/>
    </xf>
    <xf numFmtId="2" fontId="41" fillId="2" borderId="3" xfId="0" applyNumberFormat="1" applyFont="1" applyFill="1" applyBorder="1" applyAlignment="1" applyProtection="1">
      <alignment horizontal="center" vertical="center"/>
      <protection locked="0"/>
    </xf>
    <xf numFmtId="2" fontId="41" fillId="3" borderId="3" xfId="0" applyNumberFormat="1" applyFont="1" applyFill="1" applyBorder="1" applyAlignment="1" applyProtection="1">
      <alignment horizontal="center" vertical="center"/>
      <protection locked="0"/>
    </xf>
    <xf numFmtId="0" fontId="16" fillId="0" borderId="0" xfId="0" applyFont="1" applyAlignment="1">
      <alignment vertical="center"/>
    </xf>
    <xf numFmtId="0" fontId="6" fillId="0" borderId="9" xfId="2" applyFont="1" applyFill="1" applyBorder="1" applyAlignment="1">
      <alignment vertical="center"/>
    </xf>
    <xf numFmtId="0" fontId="4" fillId="0" borderId="9" xfId="2" applyFont="1" applyFill="1" applyBorder="1" applyAlignment="1">
      <alignment vertical="center"/>
    </xf>
    <xf numFmtId="0" fontId="6" fillId="0" borderId="9" xfId="2" applyFont="1" applyFill="1" applyBorder="1" applyAlignment="1">
      <alignment vertical="center" wrapText="1"/>
    </xf>
    <xf numFmtId="1" fontId="4" fillId="0" borderId="0" xfId="2" applyNumberFormat="1" applyFont="1" applyFill="1" applyBorder="1" applyAlignment="1">
      <alignment vertical="center"/>
    </xf>
    <xf numFmtId="1" fontId="4" fillId="0" borderId="0" xfId="2" applyNumberFormat="1" applyFont="1" applyFill="1" applyBorder="1" applyAlignment="1">
      <alignment horizontal="left" vertical="center"/>
    </xf>
    <xf numFmtId="1" fontId="4" fillId="0" borderId="1" xfId="2" applyNumberFormat="1" applyFont="1" applyFill="1" applyBorder="1" applyAlignment="1">
      <alignment horizontal="center" vertical="center"/>
    </xf>
    <xf numFmtId="1" fontId="5" fillId="0" borderId="1" xfId="2" applyNumberFormat="1" applyFont="1" applyFill="1" applyBorder="1" applyAlignment="1">
      <alignment horizontal="left" vertical="center"/>
    </xf>
    <xf numFmtId="164" fontId="4" fillId="0" borderId="0" xfId="2" applyNumberFormat="1" applyFont="1" applyFill="1" applyBorder="1" applyAlignment="1">
      <alignment vertical="center"/>
    </xf>
    <xf numFmtId="2" fontId="4" fillId="0" borderId="0" xfId="2" applyNumberFormat="1" applyFont="1" applyFill="1" applyAlignment="1">
      <alignment vertical="center"/>
    </xf>
    <xf numFmtId="0" fontId="4" fillId="0" borderId="0" xfId="2" applyFont="1" applyFill="1" applyAlignment="1">
      <alignment vertical="center"/>
    </xf>
    <xf numFmtId="0" fontId="9" fillId="0" borderId="0" xfId="2" applyFont="1" applyFill="1"/>
    <xf numFmtId="2" fontId="6" fillId="0" borderId="5" xfId="2" applyNumberFormat="1" applyFont="1" applyFill="1" applyBorder="1" applyAlignment="1">
      <alignment horizontal="center" vertical="center"/>
    </xf>
    <xf numFmtId="2" fontId="6" fillId="0" borderId="2" xfId="2" applyNumberFormat="1" applyFont="1" applyFill="1" applyBorder="1" applyAlignment="1">
      <alignment horizontal="center" vertical="center"/>
    </xf>
    <xf numFmtId="2" fontId="6" fillId="0" borderId="13" xfId="2" applyNumberFormat="1" applyFont="1" applyFill="1" applyBorder="1" applyAlignment="1">
      <alignment horizontal="center" vertical="center"/>
    </xf>
    <xf numFmtId="2" fontId="6" fillId="0" borderId="7" xfId="2" applyNumberFormat="1" applyFont="1" applyFill="1" applyBorder="1" applyAlignment="1">
      <alignment horizontal="center" vertical="center"/>
    </xf>
    <xf numFmtId="2" fontId="6" fillId="0" borderId="7" xfId="2" applyNumberFormat="1" applyFont="1" applyFill="1" applyBorder="1" applyAlignment="1">
      <alignment vertical="center" wrapText="1"/>
    </xf>
    <xf numFmtId="2" fontId="4" fillId="0" borderId="3" xfId="2" applyNumberFormat="1" applyFont="1" applyFill="1" applyBorder="1" applyAlignment="1">
      <alignment horizontal="center" vertical="center"/>
    </xf>
    <xf numFmtId="0" fontId="5" fillId="0" borderId="3" xfId="2" applyFont="1" applyFill="1" applyBorder="1" applyAlignment="1">
      <alignment horizontal="center" vertical="center"/>
    </xf>
    <xf numFmtId="2" fontId="4" fillId="0" borderId="3" xfId="2" applyNumberFormat="1" applyFont="1" applyFill="1" applyBorder="1" applyAlignment="1">
      <alignment vertical="center"/>
    </xf>
    <xf numFmtId="167" fontId="4" fillId="0" borderId="3" xfId="2" applyNumberFormat="1" applyFont="1" applyFill="1" applyBorder="1" applyAlignment="1">
      <alignment horizontal="center" vertical="center"/>
    </xf>
    <xf numFmtId="167" fontId="4" fillId="0" borderId="3" xfId="2" applyNumberFormat="1" applyFont="1" applyFill="1" applyBorder="1" applyAlignment="1">
      <alignment vertical="center"/>
    </xf>
    <xf numFmtId="0" fontId="9" fillId="0" borderId="3" xfId="2" applyFont="1" applyFill="1" applyBorder="1" applyAlignment="1">
      <alignment vertical="center"/>
    </xf>
    <xf numFmtId="1" fontId="4" fillId="0" borderId="9" xfId="2" applyNumberFormat="1" applyFont="1" applyFill="1" applyBorder="1" applyAlignment="1">
      <alignment vertical="center"/>
    </xf>
    <xf numFmtId="1" fontId="4" fillId="0" borderId="3" xfId="2" applyNumberFormat="1" applyFont="1" applyFill="1" applyBorder="1" applyAlignment="1">
      <alignment vertical="center"/>
    </xf>
    <xf numFmtId="1" fontId="4" fillId="0" borderId="3" xfId="2" applyNumberFormat="1" applyFont="1" applyFill="1" applyBorder="1" applyAlignment="1">
      <alignment horizontal="center" vertical="center"/>
    </xf>
    <xf numFmtId="0" fontId="39" fillId="0" borderId="0" xfId="2" applyFont="1" applyFill="1" applyBorder="1" applyAlignment="1">
      <alignment vertical="center"/>
    </xf>
    <xf numFmtId="1" fontId="4" fillId="0" borderId="0" xfId="2" applyNumberFormat="1" applyFont="1" applyFill="1" applyBorder="1" applyAlignment="1">
      <alignment horizontal="center" vertical="center"/>
    </xf>
    <xf numFmtId="0" fontId="6" fillId="6" borderId="9" xfId="2" applyFont="1" applyFill="1" applyBorder="1" applyAlignment="1">
      <alignment vertical="center"/>
    </xf>
    <xf numFmtId="0" fontId="6" fillId="6" borderId="3" xfId="2" applyFont="1" applyFill="1" applyBorder="1" applyAlignment="1">
      <alignment vertical="center"/>
    </xf>
    <xf numFmtId="2" fontId="4" fillId="6" borderId="3" xfId="2" applyNumberFormat="1" applyFont="1" applyFill="1" applyBorder="1" applyAlignment="1">
      <alignment horizontal="center" vertical="center"/>
    </xf>
    <xf numFmtId="0" fontId="5" fillId="6" borderId="3" xfId="2" applyFont="1" applyFill="1" applyBorder="1" applyAlignment="1">
      <alignment horizontal="center" vertical="center"/>
    </xf>
    <xf numFmtId="2" fontId="4" fillId="6" borderId="3" xfId="2" applyNumberFormat="1" applyFont="1" applyFill="1" applyBorder="1" applyAlignment="1">
      <alignment vertical="center"/>
    </xf>
    <xf numFmtId="167" fontId="4" fillId="6" borderId="3" xfId="2" applyNumberFormat="1" applyFont="1" applyFill="1" applyBorder="1" applyAlignment="1">
      <alignment horizontal="center" vertical="center"/>
    </xf>
    <xf numFmtId="167" fontId="4" fillId="6" borderId="3" xfId="2" applyNumberFormat="1" applyFont="1" applyFill="1" applyBorder="1" applyAlignment="1">
      <alignment vertical="center"/>
    </xf>
    <xf numFmtId="0" fontId="9" fillId="6" borderId="3" xfId="2" applyFont="1" applyFill="1" applyBorder="1" applyAlignment="1">
      <alignment vertical="center"/>
    </xf>
    <xf numFmtId="0" fontId="6" fillId="6" borderId="3" xfId="2" applyFont="1" applyFill="1" applyBorder="1" applyAlignment="1">
      <alignment horizontal="center" vertical="center"/>
    </xf>
    <xf numFmtId="2" fontId="6" fillId="6" borderId="3" xfId="2" applyNumberFormat="1" applyFont="1" applyFill="1" applyBorder="1" applyAlignment="1">
      <alignment horizontal="center" vertical="center"/>
    </xf>
    <xf numFmtId="14" fontId="15" fillId="4" borderId="1" xfId="0" applyNumberFormat="1" applyFont="1" applyFill="1" applyBorder="1" applyAlignment="1" applyProtection="1">
      <alignment horizontal="center" vertical="center"/>
      <protection locked="0"/>
    </xf>
    <xf numFmtId="2" fontId="6" fillId="0" borderId="12" xfId="2" applyNumberFormat="1" applyFont="1" applyFill="1" applyBorder="1" applyAlignment="1">
      <alignment horizontal="center" vertical="center"/>
    </xf>
    <xf numFmtId="0" fontId="7" fillId="0" borderId="3" xfId="2" applyFont="1" applyFill="1" applyBorder="1" applyAlignment="1">
      <alignment horizontal="center" vertical="center"/>
    </xf>
    <xf numFmtId="2" fontId="6" fillId="0" borderId="3" xfId="2" applyNumberFormat="1" applyFont="1" applyFill="1" applyBorder="1" applyAlignment="1">
      <alignment vertical="center"/>
    </xf>
    <xf numFmtId="167" fontId="6" fillId="0" borderId="3" xfId="2" applyNumberFormat="1" applyFont="1" applyFill="1" applyBorder="1" applyAlignment="1">
      <alignment horizontal="center" vertical="center"/>
    </xf>
    <xf numFmtId="0" fontId="40" fillId="0" borderId="3" xfId="2" applyFont="1" applyFill="1" applyBorder="1" applyAlignment="1">
      <alignment vertical="center"/>
    </xf>
    <xf numFmtId="0" fontId="44" fillId="0" borderId="0" xfId="3" applyFont="1" applyFill="1">
      <alignment vertical="center"/>
    </xf>
    <xf numFmtId="0" fontId="45" fillId="6" borderId="3" xfId="3" applyFont="1" applyFill="1" applyBorder="1" applyAlignment="1">
      <alignment vertical="center" wrapText="1"/>
    </xf>
    <xf numFmtId="0" fontId="43" fillId="0" borderId="0" xfId="3" applyFont="1" applyFill="1" applyAlignment="1">
      <alignment vertical="center"/>
    </xf>
    <xf numFmtId="0" fontId="43" fillId="0" borderId="3" xfId="3" applyFont="1" applyFill="1" applyBorder="1" applyAlignment="1">
      <alignment horizontal="center" vertical="center"/>
    </xf>
    <xf numFmtId="0" fontId="47" fillId="0" borderId="0" xfId="3" applyFont="1" applyFill="1" applyAlignment="1">
      <alignment vertical="center"/>
    </xf>
    <xf numFmtId="0" fontId="44" fillId="0" borderId="0" xfId="3" applyFont="1" applyFill="1" applyAlignment="1">
      <alignment horizontal="center" vertical="center"/>
    </xf>
    <xf numFmtId="0" fontId="42" fillId="0" borderId="0" xfId="3" applyFont="1" applyFill="1">
      <alignment vertical="center"/>
    </xf>
    <xf numFmtId="1" fontId="41" fillId="3" borderId="9" xfId="0" applyNumberFormat="1" applyFont="1" applyFill="1" applyBorder="1" applyAlignment="1" applyProtection="1">
      <alignment horizontal="center" vertical="center"/>
      <protection locked="0"/>
    </xf>
    <xf numFmtId="0" fontId="37" fillId="0" borderId="9" xfId="0" applyFont="1" applyBorder="1" applyAlignment="1">
      <alignment vertical="center"/>
    </xf>
    <xf numFmtId="2" fontId="14" fillId="3" borderId="0" xfId="0" applyNumberFormat="1" applyFont="1" applyFill="1" applyBorder="1" applyAlignment="1" applyProtection="1">
      <alignment vertical="center"/>
      <protection locked="0"/>
    </xf>
    <xf numFmtId="0" fontId="0" fillId="0" borderId="0" xfId="0" applyAlignment="1">
      <alignment horizontal="center"/>
    </xf>
    <xf numFmtId="0" fontId="32" fillId="0" borderId="3" xfId="0" applyFont="1" applyBorder="1" applyAlignment="1">
      <alignment horizontal="center" vertical="center"/>
    </xf>
    <xf numFmtId="0" fontId="0" fillId="0" borderId="0" xfId="0" applyAlignment="1">
      <alignment horizontal="center" vertical="center"/>
    </xf>
    <xf numFmtId="1" fontId="41" fillId="8" borderId="9" xfId="0" applyNumberFormat="1" applyFont="1" applyFill="1" applyBorder="1" applyAlignment="1" applyProtection="1">
      <alignment horizontal="center" vertical="center"/>
      <protection locked="0"/>
    </xf>
    <xf numFmtId="1" fontId="41" fillId="7" borderId="3" xfId="0" applyNumberFormat="1" applyFont="1" applyFill="1" applyBorder="1" applyAlignment="1" applyProtection="1">
      <alignment horizontal="center" vertical="center"/>
      <protection locked="0"/>
    </xf>
    <xf numFmtId="49" fontId="41" fillId="7" borderId="3" xfId="0" applyNumberFormat="1" applyFont="1" applyFill="1" applyBorder="1" applyAlignment="1" applyProtection="1">
      <alignment horizontal="center" vertical="center"/>
      <protection locked="0"/>
    </xf>
    <xf numFmtId="2" fontId="41" fillId="7" borderId="3" xfId="0" applyNumberFormat="1" applyFont="1" applyFill="1" applyBorder="1" applyAlignment="1" applyProtection="1">
      <alignment horizontal="center" vertical="center"/>
      <protection locked="0"/>
    </xf>
    <xf numFmtId="2" fontId="41" fillId="8" borderId="3" xfId="0" applyNumberFormat="1" applyFont="1" applyFill="1" applyBorder="1" applyAlignment="1" applyProtection="1">
      <alignment horizontal="center" vertical="center"/>
      <protection locked="0"/>
    </xf>
    <xf numFmtId="1" fontId="14" fillId="0" borderId="3" xfId="0" applyNumberFormat="1" applyFont="1" applyFill="1" applyBorder="1" applyAlignment="1" applyProtection="1">
      <alignment horizontal="center" vertical="center"/>
      <protection locked="0"/>
    </xf>
    <xf numFmtId="0" fontId="11" fillId="0" borderId="0" xfId="0" applyFont="1" applyAlignment="1">
      <alignment vertical="center"/>
    </xf>
    <xf numFmtId="0" fontId="4" fillId="9" borderId="9" xfId="2" applyFont="1" applyFill="1" applyBorder="1" applyAlignment="1">
      <alignment vertical="center"/>
    </xf>
    <xf numFmtId="1" fontId="14" fillId="10" borderId="9" xfId="0" applyNumberFormat="1" applyFont="1" applyFill="1" applyBorder="1" applyAlignment="1" applyProtection="1">
      <alignment horizontal="center" vertical="center"/>
      <protection locked="0"/>
    </xf>
    <xf numFmtId="1" fontId="14" fillId="9" borderId="3" xfId="0" applyNumberFormat="1" applyFont="1" applyFill="1" applyBorder="1" applyAlignment="1" applyProtection="1">
      <alignment horizontal="center" vertical="center"/>
      <protection locked="0"/>
    </xf>
    <xf numFmtId="49" fontId="14" fillId="9" borderId="3" xfId="0" applyNumberFormat="1" applyFont="1" applyFill="1" applyBorder="1" applyAlignment="1" applyProtection="1">
      <alignment horizontal="center" vertical="center"/>
      <protection locked="0"/>
    </xf>
    <xf numFmtId="2" fontId="14" fillId="9" borderId="3" xfId="0" applyNumberFormat="1" applyFont="1" applyFill="1" applyBorder="1" applyAlignment="1" applyProtection="1">
      <alignment horizontal="center" vertical="center"/>
      <protection locked="0"/>
    </xf>
    <xf numFmtId="2" fontId="14" fillId="10" borderId="3" xfId="0" applyNumberFormat="1" applyFont="1" applyFill="1" applyBorder="1" applyAlignment="1" applyProtection="1">
      <alignment horizontal="center" vertical="center"/>
      <protection locked="0"/>
    </xf>
    <xf numFmtId="0" fontId="42" fillId="0" borderId="3" xfId="0" applyFont="1" applyBorder="1" applyAlignment="1">
      <alignment horizontal="center" vertical="center"/>
    </xf>
    <xf numFmtId="0" fontId="48" fillId="0" borderId="3" xfId="0" applyFont="1" applyBorder="1" applyAlignment="1">
      <alignment vertical="center"/>
    </xf>
    <xf numFmtId="0" fontId="49" fillId="0" borderId="9" xfId="0" applyFont="1" applyBorder="1" applyAlignment="1">
      <alignment vertical="center"/>
    </xf>
    <xf numFmtId="0" fontId="49" fillId="0" borderId="3" xfId="0" applyFont="1" applyBorder="1" applyAlignment="1">
      <alignment vertical="center"/>
    </xf>
    <xf numFmtId="0" fontId="49" fillId="2" borderId="3" xfId="0" applyFont="1" applyFill="1" applyBorder="1" applyAlignment="1">
      <alignment vertical="center"/>
    </xf>
    <xf numFmtId="0" fontId="42" fillId="0" borderId="0" xfId="0" applyFont="1" applyAlignment="1">
      <alignment vertical="center"/>
    </xf>
    <xf numFmtId="1" fontId="14" fillId="0" borderId="9" xfId="0" applyNumberFormat="1" applyFont="1" applyFill="1" applyBorder="1" applyAlignment="1" applyProtection="1">
      <alignment horizontal="center" vertical="center"/>
      <protection locked="0"/>
    </xf>
    <xf numFmtId="49" fontId="14" fillId="0" borderId="3" xfId="0" applyNumberFormat="1" applyFont="1" applyFill="1" applyBorder="1" applyAlignment="1" applyProtection="1">
      <alignment horizontal="center" vertical="center"/>
      <protection locked="0"/>
    </xf>
    <xf numFmtId="2" fontId="14" fillId="0" borderId="3" xfId="0" applyNumberFormat="1" applyFont="1" applyFill="1" applyBorder="1" applyAlignment="1" applyProtection="1">
      <alignment horizontal="center" vertical="center"/>
      <protection locked="0"/>
    </xf>
    <xf numFmtId="0" fontId="11" fillId="0" borderId="0" xfId="0" applyFont="1" applyFill="1" applyAlignment="1">
      <alignment vertical="center"/>
    </xf>
    <xf numFmtId="0" fontId="17" fillId="0" borderId="0" xfId="0" applyFont="1" applyAlignment="1">
      <alignment vertical="center"/>
    </xf>
    <xf numFmtId="0" fontId="17" fillId="7" borderId="3" xfId="0" applyFont="1" applyFill="1" applyBorder="1" applyAlignment="1">
      <alignment horizontal="center" vertical="center"/>
    </xf>
    <xf numFmtId="1" fontId="17" fillId="8" borderId="3" xfId="0" applyNumberFormat="1" applyFont="1" applyFill="1" applyBorder="1" applyAlignment="1" applyProtection="1">
      <alignment horizontal="left" vertical="center"/>
      <protection locked="0"/>
    </xf>
    <xf numFmtId="14" fontId="15" fillId="4" borderId="1" xfId="0" applyNumberFormat="1" applyFont="1" applyFill="1" applyBorder="1" applyAlignment="1" applyProtection="1">
      <alignment horizontal="center" vertical="center"/>
      <protection locked="0"/>
    </xf>
    <xf numFmtId="168" fontId="13" fillId="3" borderId="0" xfId="37" applyNumberFormat="1" applyFont="1" applyFill="1" applyAlignment="1" applyProtection="1">
      <alignment horizontal="center" vertical="center"/>
      <protection locked="0"/>
    </xf>
    <xf numFmtId="0" fontId="50" fillId="0" borderId="0" xfId="37"/>
    <xf numFmtId="2" fontId="14" fillId="3" borderId="1" xfId="37" applyNumberFormat="1" applyFont="1" applyFill="1" applyBorder="1" applyAlignment="1" applyProtection="1">
      <alignment vertical="center"/>
      <protection locked="0"/>
    </xf>
    <xf numFmtId="2" fontId="14" fillId="3" borderId="0" xfId="37" applyNumberFormat="1" applyFont="1" applyFill="1" applyAlignment="1" applyProtection="1">
      <alignment horizontal="center" vertical="center"/>
      <protection locked="0"/>
    </xf>
    <xf numFmtId="2" fontId="14" fillId="3" borderId="1" xfId="37" applyNumberFormat="1" applyFont="1" applyFill="1" applyBorder="1" applyAlignment="1" applyProtection="1">
      <alignment horizontal="center" vertical="center"/>
      <protection locked="0"/>
    </xf>
    <xf numFmtId="165" fontId="14" fillId="4" borderId="0" xfId="37" applyNumberFormat="1" applyFont="1" applyFill="1" applyAlignment="1" applyProtection="1">
      <alignment horizontal="center" vertical="center"/>
      <protection locked="0"/>
    </xf>
    <xf numFmtId="168" fontId="50" fillId="0" borderId="0" xfId="37" applyNumberFormat="1"/>
    <xf numFmtId="2" fontId="11" fillId="3" borderId="5" xfId="37" applyNumberFormat="1" applyFont="1" applyFill="1" applyBorder="1" applyAlignment="1" applyProtection="1">
      <alignment horizontal="center" vertical="center"/>
      <protection locked="0"/>
    </xf>
    <xf numFmtId="2" fontId="11" fillId="3" borderId="2" xfId="37" applyNumberFormat="1" applyFont="1" applyFill="1" applyBorder="1" applyAlignment="1" applyProtection="1">
      <alignment horizontal="center" vertical="center"/>
      <protection locked="0"/>
    </xf>
    <xf numFmtId="168" fontId="11" fillId="0" borderId="0" xfId="37" applyNumberFormat="1" applyFont="1" applyAlignment="1">
      <alignment horizontal="center" vertical="center"/>
    </xf>
    <xf numFmtId="0" fontId="11" fillId="0" borderId="0" xfId="37" applyFont="1"/>
    <xf numFmtId="2" fontId="11" fillId="4" borderId="5" xfId="37" applyNumberFormat="1" applyFont="1" applyFill="1" applyBorder="1" applyAlignment="1" applyProtection="1">
      <alignment horizontal="center" vertical="center"/>
      <protection locked="0"/>
    </xf>
    <xf numFmtId="0" fontId="11" fillId="4" borderId="5" xfId="37" applyFont="1" applyFill="1" applyBorder="1" applyAlignment="1" applyProtection="1">
      <alignment horizontal="center" vertical="center"/>
      <protection locked="0"/>
    </xf>
    <xf numFmtId="2" fontId="11" fillId="3" borderId="28" xfId="37" applyNumberFormat="1" applyFont="1" applyFill="1" applyBorder="1" applyAlignment="1" applyProtection="1">
      <alignment horizontal="center" vertical="center"/>
      <protection locked="0"/>
    </xf>
    <xf numFmtId="2" fontId="11" fillId="3" borderId="29" xfId="37" applyNumberFormat="1" applyFont="1" applyFill="1" applyBorder="1" applyAlignment="1" applyProtection="1">
      <alignment horizontal="center" vertical="center"/>
      <protection locked="0"/>
    </xf>
    <xf numFmtId="0" fontId="11" fillId="0" borderId="6" xfId="37" applyFont="1" applyBorder="1" applyAlignment="1">
      <alignment horizontal="center" vertical="center"/>
    </xf>
    <xf numFmtId="1" fontId="14" fillId="4" borderId="6" xfId="37" applyNumberFormat="1" applyFont="1" applyFill="1" applyBorder="1" applyAlignment="1" applyProtection="1">
      <alignment horizontal="center" vertical="center"/>
      <protection locked="0"/>
    </xf>
    <xf numFmtId="1" fontId="14" fillId="2" borderId="30" xfId="37" applyNumberFormat="1" applyFont="1" applyFill="1" applyBorder="1" applyAlignment="1" applyProtection="1">
      <alignment horizontal="center" vertical="center"/>
      <protection locked="0"/>
    </xf>
    <xf numFmtId="1" fontId="14" fillId="2" borderId="31" xfId="37" applyNumberFormat="1" applyFont="1" applyFill="1" applyBorder="1" applyAlignment="1" applyProtection="1">
      <alignment horizontal="center" vertical="center"/>
      <protection locked="0"/>
    </xf>
    <xf numFmtId="2" fontId="14" fillId="2" borderId="18" xfId="37" applyNumberFormat="1" applyFont="1" applyFill="1" applyBorder="1" applyAlignment="1" applyProtection="1">
      <alignment horizontal="center" vertical="center"/>
      <protection locked="0"/>
    </xf>
    <xf numFmtId="2" fontId="14" fillId="2" borderId="6" xfId="37" applyNumberFormat="1" applyFont="1" applyFill="1" applyBorder="1" applyAlignment="1" applyProtection="1">
      <alignment horizontal="center" vertical="center"/>
      <protection locked="0"/>
    </xf>
    <xf numFmtId="2" fontId="14" fillId="4" borderId="6" xfId="37" applyNumberFormat="1" applyFont="1" applyFill="1" applyBorder="1" applyAlignment="1" applyProtection="1">
      <alignment horizontal="center" vertical="center"/>
      <protection locked="0"/>
    </xf>
    <xf numFmtId="168" fontId="14" fillId="4" borderId="0" xfId="37" applyNumberFormat="1" applyFont="1" applyFill="1" applyAlignment="1" applyProtection="1">
      <alignment horizontal="center" vertical="center"/>
      <protection locked="0"/>
    </xf>
    <xf numFmtId="1" fontId="14" fillId="2" borderId="2" xfId="37" applyNumberFormat="1" applyFont="1" applyFill="1" applyBorder="1" applyAlignment="1" applyProtection="1">
      <alignment horizontal="center" vertical="center"/>
      <protection locked="0"/>
    </xf>
    <xf numFmtId="170" fontId="14" fillId="2" borderId="32" xfId="37" applyNumberFormat="1" applyFont="1" applyFill="1" applyBorder="1" applyAlignment="1" applyProtection="1">
      <alignment horizontal="center" vertical="center"/>
      <protection locked="0"/>
    </xf>
    <xf numFmtId="170" fontId="14" fillId="2" borderId="31" xfId="37" applyNumberFormat="1" applyFont="1" applyFill="1" applyBorder="1" applyAlignment="1" applyProtection="1">
      <alignment horizontal="center" vertical="center"/>
      <protection locked="0"/>
    </xf>
    <xf numFmtId="171" fontId="14" fillId="2" borderId="18" xfId="37" applyNumberFormat="1" applyFont="1" applyFill="1" applyBorder="1" applyAlignment="1" applyProtection="1">
      <alignment horizontal="center" vertical="center"/>
      <protection locked="0"/>
    </xf>
    <xf numFmtId="171" fontId="14" fillId="2" borderId="6" xfId="37" applyNumberFormat="1" applyFont="1" applyFill="1" applyBorder="1" applyAlignment="1" applyProtection="1">
      <alignment horizontal="center" vertical="center"/>
      <protection locked="0"/>
    </xf>
    <xf numFmtId="1" fontId="14" fillId="4" borderId="30" xfId="37" applyNumberFormat="1" applyFont="1" applyFill="1" applyBorder="1" applyAlignment="1" applyProtection="1">
      <alignment horizontal="center" vertical="center"/>
      <protection locked="0"/>
    </xf>
    <xf numFmtId="1" fontId="14" fillId="2" borderId="3" xfId="37" applyNumberFormat="1" applyFont="1" applyFill="1" applyBorder="1" applyAlignment="1" applyProtection="1">
      <alignment horizontal="center" vertical="center"/>
      <protection locked="0"/>
    </xf>
    <xf numFmtId="1" fontId="14" fillId="4" borderId="18" xfId="37" applyNumberFormat="1" applyFont="1" applyFill="1" applyBorder="1" applyAlignment="1" applyProtection="1">
      <alignment horizontal="center" vertical="center"/>
      <protection locked="0"/>
    </xf>
    <xf numFmtId="1" fontId="14" fillId="2" borderId="29" xfId="37" applyNumberFormat="1" applyFont="1" applyFill="1" applyBorder="1" applyAlignment="1" applyProtection="1">
      <alignment horizontal="center" vertical="center"/>
      <protection locked="0"/>
    </xf>
    <xf numFmtId="1" fontId="14" fillId="2" borderId="33" xfId="37" applyNumberFormat="1" applyFont="1" applyFill="1" applyBorder="1" applyAlignment="1" applyProtection="1">
      <alignment horizontal="center" vertical="center"/>
      <protection locked="0"/>
    </xf>
    <xf numFmtId="172" fontId="14" fillId="2" borderId="3" xfId="37" applyNumberFormat="1" applyFont="1" applyFill="1" applyBorder="1" applyAlignment="1" applyProtection="1">
      <alignment horizontal="center" vertical="center"/>
      <protection locked="0"/>
    </xf>
    <xf numFmtId="173" fontId="14" fillId="2" borderId="18" xfId="37" applyNumberFormat="1" applyFont="1" applyFill="1" applyBorder="1" applyAlignment="1" applyProtection="1">
      <alignment horizontal="center" vertical="center"/>
      <protection locked="0"/>
    </xf>
    <xf numFmtId="173" fontId="14" fillId="2" borderId="6" xfId="37" applyNumberFormat="1" applyFont="1" applyFill="1" applyBorder="1" applyAlignment="1" applyProtection="1">
      <alignment horizontal="center" vertical="center"/>
      <protection locked="0"/>
    </xf>
    <xf numFmtId="2" fontId="14" fillId="2" borderId="6" xfId="37" applyNumberFormat="1" applyFont="1" applyFill="1" applyBorder="1" applyAlignment="1">
      <alignment horizontal="center" vertical="center"/>
    </xf>
    <xf numFmtId="2" fontId="14" fillId="4" borderId="6" xfId="37" applyNumberFormat="1" applyFont="1" applyFill="1" applyBorder="1" applyAlignment="1">
      <alignment horizontal="center" vertical="center"/>
    </xf>
    <xf numFmtId="1" fontId="14" fillId="3" borderId="6" xfId="37" applyNumberFormat="1" applyFont="1" applyFill="1" applyBorder="1" applyAlignment="1" applyProtection="1">
      <alignment horizontal="center" vertical="center"/>
      <protection locked="0"/>
    </xf>
    <xf numFmtId="1" fontId="14" fillId="0" borderId="30" xfId="37" applyNumberFormat="1" applyFont="1" applyFill="1" applyBorder="1" applyAlignment="1" applyProtection="1">
      <alignment horizontal="center" vertical="center"/>
      <protection locked="0"/>
    </xf>
    <xf numFmtId="2" fontId="14" fillId="3" borderId="6" xfId="37" applyNumberFormat="1" applyFont="1" applyFill="1" applyBorder="1" applyAlignment="1" applyProtection="1">
      <alignment horizontal="center" vertical="center"/>
      <protection locked="0"/>
    </xf>
    <xf numFmtId="1" fontId="14" fillId="4" borderId="6" xfId="37" applyNumberFormat="1" applyFont="1" applyFill="1" applyBorder="1" applyAlignment="1" applyProtection="1">
      <alignment horizontal="center" vertical="center" wrapText="1"/>
      <protection locked="0"/>
    </xf>
    <xf numFmtId="2" fontId="14" fillId="2" borderId="18" xfId="37" applyNumberFormat="1" applyFont="1" applyFill="1" applyBorder="1" applyAlignment="1" applyProtection="1">
      <alignment horizontal="center" vertical="center" wrapText="1"/>
      <protection locked="0"/>
    </xf>
    <xf numFmtId="2" fontId="14" fillId="2" borderId="6" xfId="37" applyNumberFormat="1" applyFont="1" applyFill="1" applyBorder="1" applyAlignment="1" applyProtection="1">
      <alignment horizontal="center" vertical="center" wrapText="1"/>
      <protection locked="0"/>
    </xf>
    <xf numFmtId="2" fontId="14" fillId="4" borderId="6" xfId="37" applyNumberFormat="1" applyFont="1" applyFill="1" applyBorder="1" applyAlignment="1" applyProtection="1">
      <alignment horizontal="center" vertical="center" wrapText="1"/>
      <protection locked="0"/>
    </xf>
    <xf numFmtId="0" fontId="73" fillId="0" borderId="0" xfId="37" applyFont="1"/>
    <xf numFmtId="0" fontId="17" fillId="0" borderId="0" xfId="37" applyFont="1" applyAlignment="1">
      <alignment horizontal="center"/>
    </xf>
    <xf numFmtId="171" fontId="34" fillId="0" borderId="0" xfId="37" applyNumberFormat="1" applyFont="1" applyFill="1" applyAlignment="1" applyProtection="1">
      <alignment horizontal="left"/>
      <protection locked="0"/>
    </xf>
    <xf numFmtId="171" fontId="74" fillId="0" borderId="0" xfId="37" applyNumberFormat="1" applyFont="1" applyFill="1" applyAlignment="1" applyProtection="1">
      <alignment horizontal="center"/>
      <protection locked="0"/>
    </xf>
    <xf numFmtId="171" fontId="34" fillId="0" borderId="0" xfId="37" applyNumberFormat="1" applyFont="1" applyFill="1" applyAlignment="1" applyProtection="1">
      <protection locked="0"/>
    </xf>
    <xf numFmtId="171" fontId="34" fillId="0" borderId="0" xfId="37" applyNumberFormat="1" applyFont="1" applyFill="1" applyAlignment="1" applyProtection="1">
      <alignment horizontal="center"/>
      <protection locked="0"/>
    </xf>
    <xf numFmtId="171" fontId="34" fillId="2" borderId="0" xfId="37" applyNumberFormat="1" applyFont="1" applyFill="1" applyAlignment="1" applyProtection="1">
      <protection locked="0"/>
    </xf>
    <xf numFmtId="2" fontId="41" fillId="3" borderId="0" xfId="37" applyNumberFormat="1" applyFont="1" applyFill="1" applyBorder="1" applyAlignment="1" applyProtection="1">
      <alignment horizontal="center" vertical="center"/>
      <protection locked="0"/>
    </xf>
    <xf numFmtId="171" fontId="11" fillId="0" borderId="0" xfId="37" applyNumberFormat="1" applyFont="1"/>
    <xf numFmtId="168" fontId="11" fillId="0" borderId="0" xfId="37" applyNumberFormat="1" applyFont="1"/>
    <xf numFmtId="0" fontId="34" fillId="0" borderId="0" xfId="37" applyFont="1" applyFill="1" applyAlignment="1" applyProtection="1">
      <alignment horizontal="left"/>
      <protection locked="0"/>
    </xf>
    <xf numFmtId="166" fontId="34" fillId="0" borderId="0" xfId="37" applyNumberFormat="1" applyFont="1" applyFill="1" applyAlignment="1" applyProtection="1">
      <alignment horizontal="center"/>
      <protection locked="0"/>
    </xf>
    <xf numFmtId="166" fontId="11" fillId="0" borderId="0" xfId="37" applyNumberFormat="1" applyFont="1" applyFill="1" applyAlignment="1" applyProtection="1">
      <alignment vertical="center" wrapText="1"/>
      <protection locked="0"/>
    </xf>
    <xf numFmtId="166" fontId="34" fillId="0" borderId="0" xfId="37" applyNumberFormat="1" applyFont="1" applyFill="1" applyAlignment="1" applyProtection="1">
      <alignment vertical="center" wrapText="1"/>
      <protection locked="0"/>
    </xf>
    <xf numFmtId="174" fontId="34" fillId="0" borderId="0" xfId="37" applyNumberFormat="1" applyFont="1" applyFill="1" applyAlignment="1" applyProtection="1">
      <alignment vertical="center" wrapText="1"/>
      <protection locked="0"/>
    </xf>
    <xf numFmtId="173" fontId="34" fillId="0" borderId="0" xfId="37" applyNumberFormat="1" applyFont="1" applyFill="1" applyAlignment="1" applyProtection="1">
      <protection locked="0"/>
    </xf>
    <xf numFmtId="173" fontId="14" fillId="0" borderId="0" xfId="37" applyNumberFormat="1" applyFont="1" applyFill="1" applyAlignment="1" applyProtection="1">
      <protection locked="0"/>
    </xf>
    <xf numFmtId="175" fontId="11" fillId="0" borderId="0" xfId="37" applyNumberFormat="1" applyFont="1"/>
    <xf numFmtId="171" fontId="34" fillId="0" borderId="0" xfId="37" applyNumberFormat="1" applyFont="1" applyFill="1" applyAlignment="1" applyProtection="1">
      <alignment vertical="center" wrapText="1"/>
      <protection locked="0"/>
    </xf>
    <xf numFmtId="168" fontId="34" fillId="0" borderId="0" xfId="37" applyNumberFormat="1" applyFont="1" applyFill="1" applyAlignment="1" applyProtection="1">
      <alignment horizontal="center"/>
      <protection locked="0"/>
    </xf>
    <xf numFmtId="0" fontId="34" fillId="0" borderId="0" xfId="37" applyFont="1" applyFill="1" applyAlignment="1" applyProtection="1">
      <alignment horizontal="center"/>
      <protection locked="0"/>
    </xf>
    <xf numFmtId="165" fontId="34" fillId="2" borderId="0" xfId="37" applyNumberFormat="1" applyFont="1" applyFill="1" applyAlignment="1" applyProtection="1">
      <protection locked="0"/>
    </xf>
    <xf numFmtId="173" fontId="11" fillId="0" borderId="0" xfId="37" applyNumberFormat="1" applyFont="1"/>
    <xf numFmtId="0" fontId="34" fillId="0" borderId="0" xfId="37" applyFont="1" applyFill="1" applyAlignment="1" applyProtection="1">
      <protection locked="0"/>
    </xf>
    <xf numFmtId="176" fontId="34" fillId="0" borderId="0" xfId="37" applyNumberFormat="1" applyFont="1" applyFill="1" applyAlignment="1" applyProtection="1">
      <protection locked="0"/>
    </xf>
    <xf numFmtId="177" fontId="11" fillId="0" borderId="0" xfId="37" applyNumberFormat="1" applyFont="1"/>
    <xf numFmtId="0" fontId="14" fillId="0" borderId="0" xfId="37" applyFont="1" applyFill="1" applyAlignment="1" applyProtection="1">
      <alignment horizontal="left"/>
      <protection locked="0"/>
    </xf>
    <xf numFmtId="166" fontId="14" fillId="0" borderId="0" xfId="37" applyNumberFormat="1" applyFont="1" applyFill="1" applyAlignment="1" applyProtection="1">
      <alignment horizontal="center"/>
      <protection locked="0"/>
    </xf>
    <xf numFmtId="0" fontId="14" fillId="0" borderId="0" xfId="37" applyFont="1" applyFill="1" applyAlignment="1" applyProtection="1">
      <protection locked="0"/>
    </xf>
    <xf numFmtId="0" fontId="14" fillId="0" borderId="0" xfId="37" applyFont="1" applyFill="1" applyAlignment="1" applyProtection="1">
      <alignment horizontal="center"/>
      <protection locked="0"/>
    </xf>
    <xf numFmtId="165" fontId="14" fillId="2" borderId="0" xfId="37" applyNumberFormat="1" applyFont="1" applyFill="1" applyAlignment="1" applyProtection="1">
      <protection locked="0"/>
    </xf>
    <xf numFmtId="168" fontId="73" fillId="0" borderId="0" xfId="37" applyNumberFormat="1" applyFont="1"/>
    <xf numFmtId="0" fontId="15" fillId="0" borderId="0" xfId="37" applyFont="1" applyFill="1" applyAlignment="1" applyProtection="1">
      <alignment horizontal="left"/>
      <protection locked="0"/>
    </xf>
    <xf numFmtId="0" fontId="15" fillId="0" borderId="0" xfId="37" applyFont="1" applyFill="1" applyAlignment="1" applyProtection="1">
      <protection locked="0"/>
    </xf>
    <xf numFmtId="0" fontId="15" fillId="0" borderId="0" xfId="37" applyFont="1" applyFill="1" applyAlignment="1" applyProtection="1">
      <alignment horizontal="center"/>
      <protection locked="0"/>
    </xf>
    <xf numFmtId="165" fontId="15" fillId="2" borderId="0" xfId="37" applyNumberFormat="1" applyFont="1" applyFill="1" applyAlignment="1" applyProtection="1">
      <protection locked="0"/>
    </xf>
    <xf numFmtId="1" fontId="73" fillId="4" borderId="34" xfId="37" applyNumberFormat="1" applyFont="1" applyFill="1" applyBorder="1" applyAlignment="1" applyProtection="1">
      <alignment horizontal="left" vertical="center"/>
      <protection locked="0"/>
    </xf>
    <xf numFmtId="1" fontId="73" fillId="4" borderId="18" xfId="37" applyNumberFormat="1" applyFont="1" applyFill="1" applyBorder="1" applyAlignment="1" applyProtection="1">
      <alignment horizontal="left" vertical="center"/>
      <protection locked="0"/>
    </xf>
    <xf numFmtId="0" fontId="84" fillId="0" borderId="0" xfId="37" applyFont="1" applyAlignment="1">
      <alignment horizontal="center"/>
    </xf>
    <xf numFmtId="171" fontId="16" fillId="0" borderId="0" xfId="37" applyNumberFormat="1" applyFont="1" applyAlignment="1">
      <alignment horizontal="center"/>
    </xf>
    <xf numFmtId="0" fontId="16" fillId="0" borderId="0" xfId="37" applyFont="1" applyAlignment="1">
      <alignment horizontal="center"/>
    </xf>
    <xf numFmtId="0" fontId="17" fillId="2" borderId="31" xfId="37" applyFont="1" applyFill="1" applyBorder="1" applyAlignment="1">
      <alignment horizontal="center" vertical="center"/>
    </xf>
    <xf numFmtId="169" fontId="73" fillId="2" borderId="0" xfId="37" applyNumberFormat="1" applyFont="1" applyFill="1" applyAlignment="1">
      <alignment vertical="center"/>
    </xf>
    <xf numFmtId="165" fontId="73" fillId="2" borderId="0" xfId="37" applyNumberFormat="1" applyFont="1" applyFill="1" applyAlignment="1">
      <alignment vertical="center"/>
    </xf>
    <xf numFmtId="0" fontId="73" fillId="2" borderId="0" xfId="37" applyFont="1" applyFill="1" applyAlignment="1">
      <alignment vertical="center"/>
    </xf>
    <xf numFmtId="0" fontId="17" fillId="4" borderId="31" xfId="37" applyFont="1" applyFill="1" applyBorder="1" applyAlignment="1">
      <alignment horizontal="center" vertical="center"/>
    </xf>
    <xf numFmtId="0" fontId="73" fillId="4" borderId="0" xfId="37" applyFont="1" applyFill="1" applyAlignment="1">
      <alignment vertical="center"/>
    </xf>
    <xf numFmtId="165" fontId="73" fillId="4" borderId="0" xfId="37" applyNumberFormat="1" applyFont="1" applyFill="1" applyAlignment="1">
      <alignment vertical="center"/>
    </xf>
    <xf numFmtId="165" fontId="73" fillId="3" borderId="0" xfId="37" applyNumberFormat="1" applyFont="1" applyFill="1" applyAlignment="1">
      <alignment vertical="center"/>
    </xf>
    <xf numFmtId="0" fontId="73" fillId="3" borderId="0" xfId="37" applyFont="1" applyFill="1" applyAlignment="1">
      <alignment vertical="center"/>
    </xf>
    <xf numFmtId="168" fontId="86" fillId="4" borderId="0" xfId="37" applyNumberFormat="1" applyFont="1" applyFill="1" applyAlignment="1" applyProtection="1">
      <alignment horizontal="center" vertical="center"/>
      <protection locked="0"/>
    </xf>
    <xf numFmtId="0" fontId="85" fillId="2" borderId="31" xfId="37" applyFont="1" applyFill="1" applyBorder="1" applyAlignment="1">
      <alignment horizontal="center" vertical="center"/>
    </xf>
    <xf numFmtId="1" fontId="86" fillId="4" borderId="30" xfId="37" applyNumberFormat="1" applyFont="1" applyFill="1" applyBorder="1" applyAlignment="1" applyProtection="1">
      <alignment horizontal="center" vertical="center"/>
      <protection locked="0"/>
    </xf>
    <xf numFmtId="1" fontId="86" fillId="2" borderId="3" xfId="37" applyNumberFormat="1" applyFont="1" applyFill="1" applyBorder="1" applyAlignment="1" applyProtection="1">
      <alignment horizontal="center" vertical="center"/>
      <protection locked="0"/>
    </xf>
    <xf numFmtId="2" fontId="86" fillId="2" borderId="18" xfId="37" applyNumberFormat="1" applyFont="1" applyFill="1" applyBorder="1" applyAlignment="1" applyProtection="1">
      <alignment horizontal="center" vertical="center"/>
      <protection locked="0"/>
    </xf>
    <xf numFmtId="2" fontId="86" fillId="2" borderId="6" xfId="37" applyNumberFormat="1" applyFont="1" applyFill="1" applyBorder="1" applyAlignment="1" applyProtection="1">
      <alignment horizontal="center" vertical="center"/>
      <protection locked="0"/>
    </xf>
    <xf numFmtId="2" fontId="86" fillId="4" borderId="6" xfId="37" applyNumberFormat="1" applyFont="1" applyFill="1" applyBorder="1" applyAlignment="1" applyProtection="1">
      <alignment horizontal="center" vertical="center"/>
      <protection locked="0"/>
    </xf>
    <xf numFmtId="169" fontId="87" fillId="2" borderId="0" xfId="37" applyNumberFormat="1" applyFont="1" applyFill="1" applyAlignment="1">
      <alignment vertical="center"/>
    </xf>
    <xf numFmtId="165" fontId="87" fillId="2" borderId="0" xfId="37" applyNumberFormat="1" applyFont="1" applyFill="1" applyAlignment="1">
      <alignment vertical="center"/>
    </xf>
    <xf numFmtId="0" fontId="87" fillId="4" borderId="0" xfId="37" applyFont="1" applyFill="1" applyAlignment="1">
      <alignment vertical="center"/>
    </xf>
    <xf numFmtId="1" fontId="17" fillId="4" borderId="34" xfId="37" applyNumberFormat="1" applyFont="1" applyFill="1" applyBorder="1" applyAlignment="1" applyProtection="1">
      <alignment horizontal="left" vertical="center"/>
      <protection locked="0"/>
    </xf>
    <xf numFmtId="1" fontId="41" fillId="4" borderId="6" xfId="37" applyNumberFormat="1" applyFont="1" applyFill="1" applyBorder="1" applyAlignment="1" applyProtection="1">
      <alignment horizontal="center" vertical="center"/>
      <protection locked="0"/>
    </xf>
    <xf numFmtId="1" fontId="41" fillId="2" borderId="30" xfId="37" applyNumberFormat="1" applyFont="1" applyFill="1" applyBorder="1" applyAlignment="1" applyProtection="1">
      <alignment horizontal="center" vertical="center"/>
      <protection locked="0"/>
    </xf>
    <xf numFmtId="1" fontId="41" fillId="2" borderId="31" xfId="37" applyNumberFormat="1" applyFont="1" applyFill="1" applyBorder="1" applyAlignment="1" applyProtection="1">
      <alignment horizontal="center" vertical="center"/>
      <protection locked="0"/>
    </xf>
    <xf numFmtId="2" fontId="41" fillId="2" borderId="18" xfId="37" applyNumberFormat="1" applyFont="1" applyFill="1" applyBorder="1" applyAlignment="1" applyProtection="1">
      <alignment horizontal="center" vertical="center"/>
      <protection locked="0"/>
    </xf>
    <xf numFmtId="2" fontId="41" fillId="2" borderId="6" xfId="37" applyNumberFormat="1" applyFont="1" applyFill="1" applyBorder="1" applyAlignment="1" applyProtection="1">
      <alignment horizontal="center" vertical="center"/>
      <protection locked="0"/>
    </xf>
    <xf numFmtId="2" fontId="41" fillId="4" borderId="6" xfId="37" applyNumberFormat="1" applyFont="1" applyFill="1" applyBorder="1" applyAlignment="1" applyProtection="1">
      <alignment horizontal="center" vertical="center"/>
      <protection locked="0"/>
    </xf>
    <xf numFmtId="168" fontId="41" fillId="4" borderId="0" xfId="37" applyNumberFormat="1" applyFont="1" applyFill="1" applyAlignment="1" applyProtection="1">
      <alignment horizontal="center" vertical="center"/>
      <protection locked="0"/>
    </xf>
    <xf numFmtId="169" fontId="17" fillId="2" borderId="0" xfId="37" applyNumberFormat="1" applyFont="1" applyFill="1" applyAlignment="1">
      <alignment vertical="center"/>
    </xf>
    <xf numFmtId="165" fontId="17" fillId="2" borderId="0" xfId="37" applyNumberFormat="1" applyFont="1" applyFill="1" applyAlignment="1">
      <alignment vertical="center"/>
    </xf>
    <xf numFmtId="0" fontId="17" fillId="4" borderId="0" xfId="37" applyFont="1" applyFill="1" applyAlignment="1">
      <alignment vertical="center"/>
    </xf>
    <xf numFmtId="0" fontId="17" fillId="0" borderId="3" xfId="0" applyFont="1" applyFill="1" applyBorder="1" applyAlignment="1">
      <alignment horizontal="center" vertical="center"/>
    </xf>
    <xf numFmtId="1" fontId="17" fillId="0" borderId="3" xfId="0" applyNumberFormat="1" applyFont="1" applyFill="1" applyBorder="1" applyAlignment="1" applyProtection="1">
      <alignment horizontal="left" vertical="center"/>
      <protection locked="0"/>
    </xf>
    <xf numFmtId="1" fontId="41" fillId="0" borderId="9" xfId="0" applyNumberFormat="1" applyFont="1" applyFill="1" applyBorder="1" applyAlignment="1" applyProtection="1">
      <alignment horizontal="center" vertical="center"/>
      <protection locked="0"/>
    </xf>
    <xf numFmtId="49" fontId="41" fillId="0" borderId="3" xfId="0" applyNumberFormat="1" applyFont="1" applyFill="1" applyBorder="1" applyAlignment="1" applyProtection="1">
      <alignment horizontal="center" vertical="center"/>
      <protection locked="0"/>
    </xf>
    <xf numFmtId="2" fontId="41" fillId="0" borderId="3" xfId="0" applyNumberFormat="1" applyFont="1" applyFill="1" applyBorder="1" applyAlignment="1" applyProtection="1">
      <alignment horizontal="center" vertical="center"/>
      <protection locked="0"/>
    </xf>
    <xf numFmtId="0" fontId="17" fillId="0" borderId="0" xfId="0" applyFont="1" applyFill="1" applyAlignment="1">
      <alignment vertical="center"/>
    </xf>
    <xf numFmtId="0" fontId="16" fillId="0" borderId="31" xfId="0" applyFont="1" applyBorder="1" applyAlignment="1">
      <alignment horizontal="center" vertical="center"/>
    </xf>
    <xf numFmtId="1" fontId="17" fillId="3" borderId="31" xfId="0" applyNumberFormat="1" applyFont="1" applyFill="1" applyBorder="1" applyAlignment="1" applyProtection="1">
      <alignment horizontal="left" vertical="center"/>
      <protection locked="0"/>
    </xf>
    <xf numFmtId="1" fontId="41" fillId="0" borderId="31" xfId="0" applyNumberFormat="1" applyFont="1" applyFill="1" applyBorder="1" applyAlignment="1" applyProtection="1">
      <alignment horizontal="center" vertical="center"/>
      <protection locked="0"/>
    </xf>
    <xf numFmtId="49" fontId="41" fillId="2" borderId="31" xfId="0" applyNumberFormat="1" applyFont="1" applyFill="1" applyBorder="1" applyAlignment="1" applyProtection="1">
      <alignment horizontal="center" vertical="center"/>
      <protection locked="0"/>
    </xf>
    <xf numFmtId="2" fontId="41" fillId="2" borderId="31" xfId="0" applyNumberFormat="1" applyFont="1" applyFill="1" applyBorder="1" applyAlignment="1" applyProtection="1">
      <alignment horizontal="center" vertical="center"/>
      <protection locked="0"/>
    </xf>
    <xf numFmtId="2" fontId="41" fillId="3" borderId="31" xfId="0" applyNumberFormat="1" applyFont="1" applyFill="1" applyBorder="1" applyAlignment="1" applyProtection="1">
      <alignment horizontal="center" vertical="center"/>
      <protection locked="0"/>
    </xf>
    <xf numFmtId="1" fontId="73" fillId="4" borderId="34" xfId="37" applyNumberFormat="1" applyFont="1" applyFill="1" applyBorder="1" applyAlignment="1" applyProtection="1">
      <alignment horizontal="left" vertical="center" shrinkToFit="1"/>
      <protection locked="0"/>
    </xf>
    <xf numFmtId="1" fontId="85" fillId="4" borderId="34" xfId="37" applyNumberFormat="1" applyFont="1" applyFill="1" applyBorder="1" applyAlignment="1" applyProtection="1">
      <alignment horizontal="left" vertical="center" shrinkToFit="1"/>
      <protection locked="0"/>
    </xf>
    <xf numFmtId="1" fontId="87" fillId="4" borderId="34" xfId="37" applyNumberFormat="1" applyFont="1" applyFill="1" applyBorder="1" applyAlignment="1" applyProtection="1">
      <alignment horizontal="left" vertical="center" shrinkToFit="1"/>
      <protection locked="0"/>
    </xf>
    <xf numFmtId="2" fontId="6" fillId="0" borderId="3" xfId="2" applyNumberFormat="1" applyFont="1" applyFill="1" applyBorder="1" applyAlignment="1">
      <alignment horizontal="center" vertical="center"/>
    </xf>
    <xf numFmtId="2" fontId="89" fillId="2" borderId="3" xfId="2" applyNumberFormat="1" applyFont="1" applyFill="1" applyBorder="1" applyAlignment="1">
      <alignment horizontal="center" vertical="center"/>
    </xf>
    <xf numFmtId="2" fontId="92" fillId="2" borderId="3" xfId="2" applyNumberFormat="1" applyFont="1" applyFill="1" applyBorder="1" applyAlignment="1">
      <alignment horizontal="center" vertical="center"/>
    </xf>
    <xf numFmtId="0" fontId="92" fillId="2" borderId="9" xfId="2" applyFont="1" applyFill="1" applyBorder="1" applyAlignment="1">
      <alignment horizontal="left" vertical="center"/>
    </xf>
    <xf numFmtId="0" fontId="89" fillId="2" borderId="9" xfId="2" applyFont="1" applyFill="1" applyBorder="1" applyAlignment="1">
      <alignment horizontal="left" vertical="center"/>
    </xf>
    <xf numFmtId="0" fontId="43" fillId="0" borderId="3" xfId="36" applyFont="1" applyFill="1" applyBorder="1" applyAlignment="1">
      <alignment horizontal="center" vertical="center"/>
    </xf>
    <xf numFmtId="0" fontId="47" fillId="0" borderId="3" xfId="36" applyFont="1" applyFill="1" applyBorder="1" applyAlignment="1">
      <alignment horizontal="center" vertical="center"/>
    </xf>
    <xf numFmtId="173" fontId="93" fillId="0" borderId="3" xfId="1048" applyNumberFormat="1" applyFont="1" applyFill="1" applyBorder="1" applyAlignment="1">
      <alignment horizontal="center" vertical="center" wrapText="1"/>
    </xf>
    <xf numFmtId="171" fontId="93" fillId="0" borderId="3" xfId="1049" applyNumberFormat="1" applyFont="1" applyFill="1" applyBorder="1" applyAlignment="1">
      <alignment horizontal="center" vertical="center"/>
    </xf>
    <xf numFmtId="171" fontId="93" fillId="0" borderId="3" xfId="1049" applyNumberFormat="1" applyFont="1" applyFill="1" applyBorder="1" applyAlignment="1">
      <alignment horizontal="center" vertical="center" wrapText="1"/>
    </xf>
    <xf numFmtId="171" fontId="93" fillId="0" borderId="3" xfId="1048" applyNumberFormat="1" applyFont="1" applyFill="1" applyBorder="1" applyAlignment="1">
      <alignment horizontal="center" vertical="center" wrapText="1"/>
    </xf>
    <xf numFmtId="2" fontId="93" fillId="0" borderId="3" xfId="1049" applyNumberFormat="1" applyFont="1" applyFill="1" applyBorder="1" applyAlignment="1">
      <alignment horizontal="center" vertical="center"/>
    </xf>
    <xf numFmtId="0" fontId="93" fillId="0" borderId="3" xfId="36" applyNumberFormat="1" applyFont="1" applyFill="1" applyBorder="1" applyAlignment="1">
      <alignment horizontal="center" vertical="center" wrapText="1"/>
    </xf>
    <xf numFmtId="2" fontId="4" fillId="0" borderId="43" xfId="2" applyNumberFormat="1" applyFont="1" applyFill="1" applyBorder="1" applyAlignment="1">
      <alignment horizontal="center" vertical="center"/>
    </xf>
    <xf numFmtId="171" fontId="93" fillId="0" borderId="3" xfId="36" applyNumberFormat="1" applyFont="1" applyFill="1" applyBorder="1" applyAlignment="1">
      <alignment horizontal="center" vertical="center" wrapText="1"/>
    </xf>
    <xf numFmtId="0" fontId="93" fillId="0" borderId="3" xfId="1050" applyNumberFormat="1" applyFont="1" applyFill="1" applyBorder="1" applyAlignment="1">
      <alignment horizontal="center" vertical="center" wrapText="1"/>
    </xf>
    <xf numFmtId="0" fontId="91" fillId="0" borderId="3" xfId="36" applyNumberFormat="1" applyFont="1" applyFill="1" applyBorder="1" applyAlignment="1">
      <alignment horizontal="center" vertical="center" wrapText="1"/>
    </xf>
    <xf numFmtId="173" fontId="4" fillId="0" borderId="3" xfId="2" applyNumberFormat="1" applyFont="1" applyFill="1" applyBorder="1" applyAlignment="1">
      <alignment horizontal="center" vertical="center"/>
    </xf>
    <xf numFmtId="172" fontId="4" fillId="0" borderId="3" xfId="2" applyNumberFormat="1" applyFont="1" applyFill="1" applyBorder="1" applyAlignment="1">
      <alignment horizontal="center" vertical="center"/>
    </xf>
    <xf numFmtId="172" fontId="4" fillId="0" borderId="3" xfId="2" applyNumberFormat="1" applyFont="1" applyFill="1" applyBorder="1" applyAlignment="1">
      <alignment vertical="center"/>
    </xf>
    <xf numFmtId="172" fontId="6" fillId="0" borderId="3" xfId="2" applyNumberFormat="1" applyFont="1" applyFill="1" applyBorder="1" applyAlignment="1">
      <alignment vertical="center"/>
    </xf>
    <xf numFmtId="171" fontId="4" fillId="0" borderId="3" xfId="2" applyNumberFormat="1" applyFont="1" applyFill="1" applyBorder="1" applyAlignment="1">
      <alignment horizontal="center" vertical="center"/>
    </xf>
    <xf numFmtId="173" fontId="4" fillId="6" borderId="3" xfId="2" applyNumberFormat="1" applyFont="1" applyFill="1" applyBorder="1" applyAlignment="1">
      <alignment horizontal="center" vertical="center"/>
    </xf>
    <xf numFmtId="172" fontId="4" fillId="6" borderId="3" xfId="2" applyNumberFormat="1" applyFont="1" applyFill="1" applyBorder="1" applyAlignment="1">
      <alignment horizontal="center" vertical="center"/>
    </xf>
    <xf numFmtId="0" fontId="45" fillId="6" borderId="3" xfId="36" applyFont="1" applyFill="1" applyBorder="1" applyAlignment="1">
      <alignment vertical="center" wrapText="1"/>
    </xf>
    <xf numFmtId="172" fontId="92" fillId="2" borderId="3" xfId="2" applyNumberFormat="1" applyFont="1" applyFill="1" applyBorder="1" applyAlignment="1">
      <alignment horizontal="center" vertical="center"/>
    </xf>
    <xf numFmtId="0" fontId="89" fillId="2" borderId="3" xfId="2" applyFont="1" applyFill="1" applyBorder="1" applyAlignment="1">
      <alignment horizontal="center" vertical="center"/>
    </xf>
    <xf numFmtId="0" fontId="92" fillId="2" borderId="3" xfId="2" applyFont="1" applyFill="1" applyBorder="1" applyAlignment="1">
      <alignment horizontal="left" vertical="center"/>
    </xf>
    <xf numFmtId="2" fontId="89" fillId="2" borderId="3" xfId="2" applyNumberFormat="1" applyFont="1" applyFill="1" applyBorder="1" applyAlignment="1">
      <alignment vertical="center"/>
    </xf>
    <xf numFmtId="0" fontId="91" fillId="2" borderId="3" xfId="2" applyFont="1" applyFill="1" applyBorder="1" applyAlignment="1">
      <alignment vertical="center"/>
    </xf>
    <xf numFmtId="0" fontId="43" fillId="2" borderId="0" xfId="3" applyFont="1" applyFill="1" applyAlignment="1">
      <alignment vertical="center"/>
    </xf>
    <xf numFmtId="0" fontId="37" fillId="2" borderId="3" xfId="36" applyFont="1" applyFill="1" applyBorder="1" applyAlignment="1">
      <alignment horizontal="center" vertical="center"/>
    </xf>
    <xf numFmtId="0" fontId="91" fillId="2" borderId="9" xfId="2" applyFont="1" applyFill="1" applyBorder="1" applyAlignment="1">
      <alignment vertical="center"/>
    </xf>
    <xf numFmtId="0" fontId="91" fillId="34" borderId="3" xfId="36" applyFont="1" applyFill="1" applyBorder="1" applyAlignment="1">
      <alignment horizontal="left" vertical="center" wrapText="1"/>
    </xf>
    <xf numFmtId="0" fontId="93" fillId="2" borderId="9" xfId="36" applyFont="1" applyFill="1" applyBorder="1" applyAlignment="1">
      <alignment horizontal="left" vertical="center" wrapText="1"/>
    </xf>
    <xf numFmtId="172" fontId="91" fillId="2" borderId="3" xfId="36" applyNumberFormat="1" applyFont="1" applyFill="1" applyBorder="1" applyAlignment="1">
      <alignment horizontal="center" vertical="center" wrapText="1"/>
    </xf>
    <xf numFmtId="172" fontId="91" fillId="34" borderId="3" xfId="36" applyNumberFormat="1" applyFont="1" applyFill="1" applyBorder="1" applyAlignment="1">
      <alignment horizontal="center" vertical="center" wrapText="1"/>
    </xf>
    <xf numFmtId="173" fontId="91" fillId="34" borderId="3" xfId="36" applyNumberFormat="1" applyFont="1" applyFill="1" applyBorder="1" applyAlignment="1">
      <alignment horizontal="center" vertical="center" wrapText="1"/>
    </xf>
    <xf numFmtId="0" fontId="93" fillId="34" borderId="39" xfId="36" applyFont="1" applyFill="1" applyBorder="1" applyAlignment="1">
      <alignment horizontal="center" vertical="center"/>
    </xf>
    <xf numFmtId="0" fontId="47" fillId="2" borderId="0" xfId="3" applyFont="1" applyFill="1" applyAlignment="1">
      <alignment vertical="center"/>
    </xf>
    <xf numFmtId="0" fontId="91" fillId="2" borderId="3" xfId="36" applyFont="1" applyFill="1" applyBorder="1" applyAlignment="1">
      <alignment horizontal="left" vertical="center" wrapText="1"/>
    </xf>
    <xf numFmtId="180" fontId="91" fillId="2" borderId="3" xfId="36" applyNumberFormat="1" applyFont="1" applyFill="1" applyBorder="1" applyAlignment="1">
      <alignment horizontal="center" vertical="center" wrapText="1"/>
    </xf>
    <xf numFmtId="171" fontId="91" fillId="34" borderId="3" xfId="36" applyNumberFormat="1" applyFont="1" applyFill="1" applyBorder="1" applyAlignment="1">
      <alignment horizontal="center" vertical="center" wrapText="1"/>
    </xf>
    <xf numFmtId="0" fontId="93" fillId="34" borderId="9" xfId="36" applyFont="1" applyFill="1" applyBorder="1" applyAlignment="1">
      <alignment horizontal="center" vertical="center"/>
    </xf>
    <xf numFmtId="0" fontId="91" fillId="35" borderId="3" xfId="36" applyFont="1" applyFill="1" applyBorder="1" applyAlignment="1">
      <alignment vertical="center" wrapText="1"/>
    </xf>
    <xf numFmtId="0" fontId="43" fillId="2" borderId="3" xfId="3" applyFont="1" applyFill="1" applyBorder="1" applyAlignment="1">
      <alignment horizontal="center" vertical="center"/>
    </xf>
    <xf numFmtId="0" fontId="4" fillId="2" borderId="9" xfId="2" applyFont="1" applyFill="1" applyBorder="1" applyAlignment="1">
      <alignment vertical="center"/>
    </xf>
    <xf numFmtId="2" fontId="4" fillId="2" borderId="3" xfId="2" applyNumberFormat="1" applyFont="1" applyFill="1" applyBorder="1" applyAlignment="1">
      <alignment horizontal="center" vertical="center"/>
    </xf>
    <xf numFmtId="0" fontId="5" fillId="2" borderId="3" xfId="2" applyFont="1" applyFill="1" applyBorder="1" applyAlignment="1">
      <alignment horizontal="center" vertical="center"/>
    </xf>
    <xf numFmtId="2" fontId="4" fillId="2" borderId="3" xfId="2" applyNumberFormat="1" applyFont="1" applyFill="1" applyBorder="1" applyAlignment="1">
      <alignment vertical="center"/>
    </xf>
    <xf numFmtId="167" fontId="4" fillId="2" borderId="3" xfId="2" applyNumberFormat="1" applyFont="1" applyFill="1" applyBorder="1" applyAlignment="1">
      <alignment horizontal="center" vertical="center"/>
    </xf>
    <xf numFmtId="0" fontId="9" fillId="2" borderId="3" xfId="2" applyFont="1" applyFill="1" applyBorder="1" applyAlignment="1">
      <alignment vertical="center"/>
    </xf>
    <xf numFmtId="0" fontId="90" fillId="2" borderId="3" xfId="2" applyFont="1" applyFill="1" applyBorder="1" applyAlignment="1">
      <alignment horizontal="left" vertical="center"/>
    </xf>
    <xf numFmtId="1" fontId="89" fillId="2" borderId="3" xfId="2" applyNumberFormat="1" applyFont="1" applyFill="1" applyBorder="1" applyAlignment="1">
      <alignment horizontal="center" vertical="center"/>
    </xf>
    <xf numFmtId="170" fontId="89" fillId="34" borderId="3" xfId="36" applyNumberFormat="1" applyFont="1" applyFill="1" applyBorder="1" applyAlignment="1">
      <alignment horizontal="center" vertical="center" wrapText="1"/>
    </xf>
    <xf numFmtId="170" fontId="93" fillId="34" borderId="3" xfId="36" applyNumberFormat="1" applyFont="1" applyFill="1" applyBorder="1" applyAlignment="1">
      <alignment horizontal="right" vertical="center" wrapText="1"/>
    </xf>
    <xf numFmtId="170" fontId="91" fillId="34" borderId="3" xfId="36" applyNumberFormat="1" applyFont="1" applyFill="1" applyBorder="1" applyAlignment="1">
      <alignment horizontal="right" vertical="center" wrapText="1"/>
    </xf>
    <xf numFmtId="2" fontId="94" fillId="2" borderId="40" xfId="36" applyNumberFormat="1" applyFont="1" applyFill="1" applyBorder="1" applyAlignment="1">
      <alignment horizontal="center" vertical="center" wrapText="1"/>
    </xf>
    <xf numFmtId="2" fontId="93" fillId="34" borderId="3" xfId="36" applyNumberFormat="1" applyFont="1" applyFill="1" applyBorder="1" applyAlignment="1">
      <alignment horizontal="center" vertical="center" wrapText="1"/>
    </xf>
    <xf numFmtId="2" fontId="93" fillId="2" borderId="3" xfId="36" applyNumberFormat="1" applyFont="1" applyFill="1" applyBorder="1" applyAlignment="1">
      <alignment horizontal="center" vertical="center"/>
    </xf>
    <xf numFmtId="2" fontId="93" fillId="34" borderId="3" xfId="36" applyNumberFormat="1" applyFont="1" applyFill="1" applyBorder="1" applyAlignment="1">
      <alignment horizontal="center" vertical="center"/>
    </xf>
    <xf numFmtId="2" fontId="95" fillId="2" borderId="41" xfId="36" applyNumberFormat="1" applyFont="1" applyFill="1" applyBorder="1" applyAlignment="1">
      <alignment horizontal="center" vertical="center" wrapText="1"/>
    </xf>
    <xf numFmtId="2" fontId="46" fillId="34" borderId="3" xfId="36" applyNumberFormat="1" applyFont="1" applyFill="1" applyBorder="1" applyAlignment="1">
      <alignment horizontal="center" vertical="center"/>
    </xf>
    <xf numFmtId="2" fontId="46" fillId="34" borderId="42" xfId="36" applyNumberFormat="1" applyFont="1" applyFill="1" applyBorder="1" applyAlignment="1">
      <alignment horizontal="center" vertical="center"/>
    </xf>
    <xf numFmtId="0" fontId="91" fillId="34" borderId="9" xfId="36" applyFont="1" applyFill="1" applyBorder="1" applyAlignment="1">
      <alignment horizontal="left" vertical="center" wrapText="1"/>
    </xf>
    <xf numFmtId="0" fontId="37" fillId="6" borderId="3" xfId="36" applyFont="1" applyFill="1" applyBorder="1" applyAlignment="1">
      <alignment horizontal="center" vertical="center"/>
    </xf>
    <xf numFmtId="0" fontId="92" fillId="6" borderId="3" xfId="2" applyFont="1" applyFill="1" applyBorder="1" applyAlignment="1">
      <alignment horizontal="left" vertical="center"/>
    </xf>
    <xf numFmtId="0" fontId="92" fillId="6" borderId="9" xfId="2" applyFont="1" applyFill="1" applyBorder="1" applyAlignment="1">
      <alignment horizontal="center" vertical="center"/>
    </xf>
    <xf numFmtId="1" fontId="92" fillId="6" borderId="3" xfId="2" applyNumberFormat="1" applyFont="1" applyFill="1" applyBorder="1" applyAlignment="1">
      <alignment horizontal="center" vertical="center"/>
    </xf>
    <xf numFmtId="2" fontId="92" fillId="6" borderId="3" xfId="2" applyNumberFormat="1" applyFont="1" applyFill="1" applyBorder="1" applyAlignment="1">
      <alignment horizontal="center" vertical="center"/>
    </xf>
    <xf numFmtId="0" fontId="91" fillId="6" borderId="3" xfId="2" applyFont="1" applyFill="1" applyBorder="1" applyAlignment="1">
      <alignment vertical="center"/>
    </xf>
    <xf numFmtId="0" fontId="38" fillId="6" borderId="3" xfId="36" applyFont="1" applyFill="1" applyBorder="1" applyAlignment="1">
      <alignment horizontal="center" vertical="center"/>
    </xf>
    <xf numFmtId="180" fontId="92" fillId="6" borderId="3" xfId="2" applyNumberFormat="1" applyFont="1" applyFill="1" applyBorder="1" applyAlignment="1">
      <alignment horizontal="center" vertical="center"/>
    </xf>
    <xf numFmtId="0" fontId="92" fillId="6" borderId="3" xfId="2" applyFont="1" applyFill="1" applyBorder="1" applyAlignment="1">
      <alignment horizontal="center" vertical="center"/>
    </xf>
    <xf numFmtId="1" fontId="89" fillId="6" borderId="3" xfId="2" applyNumberFormat="1" applyFont="1" applyFill="1" applyBorder="1" applyAlignment="1">
      <alignment vertical="center"/>
    </xf>
    <xf numFmtId="2" fontId="89" fillId="6" borderId="3" xfId="2" applyNumberFormat="1" applyFont="1" applyFill="1" applyBorder="1" applyAlignment="1">
      <alignment vertical="center"/>
    </xf>
    <xf numFmtId="172" fontId="92" fillId="6" borderId="3" xfId="2" applyNumberFormat="1" applyFont="1" applyFill="1" applyBorder="1" applyAlignment="1">
      <alignment horizontal="center" vertical="center"/>
    </xf>
    <xf numFmtId="0" fontId="46" fillId="0" borderId="3" xfId="36" applyNumberFormat="1" applyFont="1" applyFill="1" applyBorder="1" applyAlignment="1">
      <alignment horizontal="left" vertical="center" wrapText="1"/>
    </xf>
    <xf numFmtId="0" fontId="46" fillId="0" borderId="3" xfId="36" applyNumberFormat="1" applyFont="1" applyFill="1" applyBorder="1" applyAlignment="1">
      <alignment horizontal="center" vertical="center" wrapText="1"/>
    </xf>
    <xf numFmtId="171" fontId="46" fillId="0" borderId="3" xfId="1050" applyNumberFormat="1" applyFont="1" applyFill="1" applyBorder="1" applyAlignment="1">
      <alignment horizontal="center" vertical="center" wrapText="1"/>
    </xf>
    <xf numFmtId="183" fontId="46" fillId="0" borderId="3" xfId="1051" applyNumberFormat="1" applyFont="1" applyFill="1" applyBorder="1" applyAlignment="1">
      <alignment horizontal="center" vertical="center" wrapText="1"/>
    </xf>
    <xf numFmtId="170" fontId="46" fillId="0" borderId="3" xfId="1050" applyNumberFormat="1" applyFont="1" applyFill="1" applyBorder="1" applyAlignment="1">
      <alignment horizontal="center" vertical="center" wrapText="1"/>
    </xf>
    <xf numFmtId="171" fontId="46" fillId="0" borderId="3" xfId="1049" applyNumberFormat="1" applyFont="1" applyFill="1" applyBorder="1" applyAlignment="1">
      <alignment horizontal="center" vertical="center"/>
    </xf>
    <xf numFmtId="171" fontId="46" fillId="0" borderId="3" xfId="1048" applyNumberFormat="1" applyFont="1" applyFill="1" applyBorder="1" applyAlignment="1">
      <alignment horizontal="center" vertical="center" wrapText="1"/>
    </xf>
    <xf numFmtId="171" fontId="46" fillId="0" borderId="3" xfId="1049" applyNumberFormat="1" applyFont="1" applyFill="1" applyBorder="1" applyAlignment="1">
      <alignment horizontal="center" vertical="center" wrapText="1"/>
    </xf>
    <xf numFmtId="2" fontId="46" fillId="0" borderId="3" xfId="1049" applyNumberFormat="1" applyFont="1" applyFill="1" applyBorder="1" applyAlignment="1">
      <alignment horizontal="center" vertical="center"/>
    </xf>
    <xf numFmtId="164" fontId="46" fillId="0" borderId="3" xfId="36" applyNumberFormat="1" applyFont="1" applyFill="1" applyBorder="1" applyAlignment="1">
      <alignment horizontal="left" vertical="center" wrapText="1"/>
    </xf>
    <xf numFmtId="164" fontId="46" fillId="0" borderId="3" xfId="36" applyNumberFormat="1" applyFont="1" applyFill="1" applyBorder="1" applyAlignment="1">
      <alignment horizontal="center" vertical="center" wrapText="1"/>
    </xf>
    <xf numFmtId="164" fontId="36" fillId="0" borderId="3" xfId="36" applyNumberFormat="1" applyFont="1" applyFill="1" applyBorder="1" applyAlignment="1">
      <alignment horizontal="center" vertical="center" wrapText="1"/>
    </xf>
    <xf numFmtId="0" fontId="38" fillId="6" borderId="3" xfId="0" applyFont="1" applyFill="1" applyBorder="1" applyAlignment="1">
      <alignment vertical="center"/>
    </xf>
    <xf numFmtId="0" fontId="7" fillId="6" borderId="3" xfId="2" applyFont="1" applyFill="1" applyBorder="1" applyAlignment="1">
      <alignment horizontal="center" vertical="center"/>
    </xf>
    <xf numFmtId="180" fontId="97" fillId="6" borderId="3" xfId="0" applyNumberFormat="1" applyFont="1" applyFill="1" applyBorder="1" applyAlignment="1">
      <alignment vertical="center" wrapText="1"/>
    </xf>
    <xf numFmtId="182" fontId="97" fillId="6" borderId="3" xfId="0" applyNumberFormat="1" applyFont="1" applyFill="1" applyBorder="1" applyAlignment="1">
      <alignment vertical="center" wrapText="1"/>
    </xf>
    <xf numFmtId="173" fontId="98" fillId="6" borderId="3" xfId="0" applyNumberFormat="1" applyFont="1" applyFill="1" applyBorder="1" applyAlignment="1">
      <alignment horizontal="right" vertical="center"/>
    </xf>
    <xf numFmtId="0" fontId="40" fillId="6" borderId="3" xfId="2" applyFont="1" applyFill="1" applyBorder="1" applyAlignment="1">
      <alignment vertical="center"/>
    </xf>
    <xf numFmtId="0" fontId="6" fillId="2" borderId="3" xfId="2" applyFont="1" applyFill="1" applyBorder="1" applyAlignment="1">
      <alignment vertical="center"/>
    </xf>
    <xf numFmtId="180" fontId="36" fillId="0" borderId="3" xfId="0" applyNumberFormat="1" applyFont="1" applyFill="1" applyBorder="1" applyAlignment="1">
      <alignment vertical="center" wrapText="1"/>
    </xf>
    <xf numFmtId="0" fontId="9" fillId="33" borderId="3" xfId="2" applyFont="1" applyFill="1" applyBorder="1" applyAlignment="1">
      <alignment vertical="center"/>
    </xf>
    <xf numFmtId="0" fontId="47" fillId="0" borderId="3" xfId="0" applyFont="1" applyFill="1" applyBorder="1" applyAlignment="1">
      <alignment horizontal="center" vertical="center"/>
    </xf>
    <xf numFmtId="180" fontId="97" fillId="0" borderId="3" xfId="0" applyNumberFormat="1" applyFont="1" applyFill="1" applyBorder="1" applyAlignment="1">
      <alignment vertical="center" wrapText="1"/>
    </xf>
    <xf numFmtId="0" fontId="38" fillId="0" borderId="3" xfId="0" applyFont="1" applyFill="1" applyBorder="1" applyAlignment="1">
      <alignment vertical="center"/>
    </xf>
    <xf numFmtId="0" fontId="98" fillId="0" borderId="3" xfId="0" applyFont="1" applyFill="1" applyBorder="1" applyAlignment="1">
      <alignment horizontal="center" vertical="center"/>
    </xf>
    <xf numFmtId="0" fontId="6" fillId="0" borderId="39" xfId="2" applyFont="1" applyFill="1" applyBorder="1" applyAlignment="1">
      <alignment vertical="center"/>
    </xf>
    <xf numFmtId="2" fontId="6" fillId="0" borderId="42" xfId="2" applyNumberFormat="1" applyFont="1" applyFill="1" applyBorder="1" applyAlignment="1">
      <alignment horizontal="center" vertical="center"/>
    </xf>
    <xf numFmtId="0" fontId="7" fillId="0" borderId="42" xfId="2" applyFont="1" applyFill="1" applyBorder="1" applyAlignment="1">
      <alignment horizontal="center" vertical="center"/>
    </xf>
    <xf numFmtId="0" fontId="37" fillId="0" borderId="3" xfId="0" applyFont="1" applyFill="1" applyBorder="1" applyAlignment="1">
      <alignment horizontal="center" vertical="center"/>
    </xf>
    <xf numFmtId="182" fontId="9" fillId="0" borderId="9" xfId="1067" applyNumberFormat="1" applyFont="1" applyFill="1" applyBorder="1" applyAlignment="1">
      <alignment horizontal="left" vertical="center" wrapText="1"/>
    </xf>
    <xf numFmtId="181" fontId="46" fillId="0" borderId="3" xfId="0" applyNumberFormat="1" applyFont="1" applyFill="1" applyBorder="1" applyAlignment="1">
      <alignment horizontal="center" vertical="center" wrapText="1"/>
    </xf>
    <xf numFmtId="172" fontId="46" fillId="0" borderId="42" xfId="0" applyNumberFormat="1" applyFont="1" applyFill="1" applyBorder="1" applyAlignment="1">
      <alignment horizontal="center" vertical="center" wrapText="1"/>
    </xf>
    <xf numFmtId="0" fontId="46" fillId="0" borderId="42" xfId="0" applyFont="1" applyFill="1" applyBorder="1" applyAlignment="1">
      <alignment horizontal="center" vertical="center" wrapText="1"/>
    </xf>
    <xf numFmtId="181" fontId="46" fillId="0" borderId="3" xfId="0" applyNumberFormat="1" applyFont="1" applyFill="1" applyBorder="1" applyAlignment="1">
      <alignment horizontal="right" vertical="center"/>
    </xf>
    <xf numFmtId="173" fontId="46" fillId="0" borderId="3" xfId="0" applyNumberFormat="1" applyFont="1" applyFill="1" applyBorder="1" applyAlignment="1">
      <alignment horizontal="right" vertical="center"/>
    </xf>
    <xf numFmtId="173" fontId="46" fillId="0" borderId="3" xfId="0" applyNumberFormat="1" applyFont="1" applyFill="1" applyBorder="1" applyAlignment="1">
      <alignment vertical="center"/>
    </xf>
    <xf numFmtId="181" fontId="46" fillId="0" borderId="3" xfId="0" applyNumberFormat="1" applyFont="1" applyFill="1" applyBorder="1" applyAlignment="1">
      <alignment vertical="center"/>
    </xf>
    <xf numFmtId="0" fontId="46" fillId="0" borderId="3" xfId="0" applyFont="1" applyFill="1" applyBorder="1" applyAlignment="1">
      <alignment horizontal="center" vertical="center"/>
    </xf>
    <xf numFmtId="0" fontId="38" fillId="0" borderId="3" xfId="0" applyFont="1" applyFill="1" applyBorder="1" applyAlignment="1">
      <alignment horizontal="center" vertical="center"/>
    </xf>
    <xf numFmtId="1" fontId="6" fillId="0" borderId="3" xfId="2" applyNumberFormat="1" applyFont="1" applyFill="1" applyBorder="1" applyAlignment="1">
      <alignment vertical="center"/>
    </xf>
    <xf numFmtId="2" fontId="6" fillId="33" borderId="3"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7" fillId="33" borderId="3" xfId="2" applyFont="1" applyFill="1" applyBorder="1" applyAlignment="1">
      <alignment horizontal="center" vertical="center"/>
    </xf>
    <xf numFmtId="0" fontId="40" fillId="33" borderId="3" xfId="2" applyFont="1" applyFill="1" applyBorder="1" applyAlignment="1">
      <alignment vertical="center"/>
    </xf>
    <xf numFmtId="2" fontId="6" fillId="2" borderId="42" xfId="2" applyNumberFormat="1" applyFont="1" applyFill="1" applyBorder="1" applyAlignment="1">
      <alignment horizontal="center" vertical="center"/>
    </xf>
    <xf numFmtId="0" fontId="7" fillId="33" borderId="42" xfId="2" applyFont="1" applyFill="1" applyBorder="1" applyAlignment="1">
      <alignment horizontal="center" vertical="center"/>
    </xf>
    <xf numFmtId="0" fontId="37" fillId="0" borderId="3" xfId="0" applyFont="1" applyBorder="1" applyAlignment="1">
      <alignment horizontal="center" vertical="center"/>
    </xf>
    <xf numFmtId="0" fontId="46" fillId="0" borderId="9" xfId="0" applyFont="1" applyFill="1" applyBorder="1" applyAlignment="1">
      <alignment vertical="center" wrapText="1"/>
    </xf>
    <xf numFmtId="0" fontId="46" fillId="0" borderId="3" xfId="71" applyFont="1" applyFill="1" applyBorder="1" applyAlignment="1">
      <alignment horizontal="left" vertical="center" wrapText="1"/>
    </xf>
    <xf numFmtId="172" fontId="46" fillId="0" borderId="3" xfId="71" applyNumberFormat="1" applyFont="1" applyFill="1" applyBorder="1" applyAlignment="1">
      <alignment horizontal="center" vertical="center"/>
    </xf>
    <xf numFmtId="171" fontId="46" fillId="0" borderId="3" xfId="0" applyNumberFormat="1" applyFont="1" applyFill="1" applyBorder="1" applyAlignment="1">
      <alignment horizontal="right" vertical="center" wrapText="1"/>
    </xf>
    <xf numFmtId="173" fontId="46" fillId="0" borderId="3" xfId="0" applyNumberFormat="1" applyFont="1" applyFill="1" applyBorder="1" applyAlignment="1">
      <alignment horizontal="right" vertical="center" wrapText="1"/>
    </xf>
    <xf numFmtId="0" fontId="9" fillId="0" borderId="9" xfId="0" applyFont="1" applyFill="1" applyBorder="1" applyAlignment="1">
      <alignment horizontal="left" vertical="center" wrapText="1"/>
    </xf>
    <xf numFmtId="0" fontId="6" fillId="2" borderId="3" xfId="2" applyFont="1" applyFill="1" applyBorder="1" applyAlignment="1">
      <alignment horizontal="center" vertical="center" wrapText="1"/>
    </xf>
    <xf numFmtId="2" fontId="4" fillId="33" borderId="3" xfId="2" applyNumberFormat="1" applyFont="1" applyFill="1" applyBorder="1" applyAlignment="1">
      <alignment horizontal="center" vertical="center" wrapText="1"/>
    </xf>
    <xf numFmtId="2" fontId="4" fillId="2" borderId="3" xfId="2" applyNumberFormat="1" applyFont="1" applyFill="1" applyBorder="1" applyAlignment="1">
      <alignment horizontal="center" vertical="center" wrapText="1"/>
    </xf>
    <xf numFmtId="0" fontId="9" fillId="33" borderId="3" xfId="2" applyFont="1" applyFill="1" applyBorder="1" applyAlignment="1">
      <alignment horizontal="center" vertical="center" wrapText="1"/>
    </xf>
    <xf numFmtId="0" fontId="38" fillId="0" borderId="3" xfId="0" applyFont="1" applyBorder="1" applyAlignment="1">
      <alignment horizontal="center" vertical="center"/>
    </xf>
    <xf numFmtId="2" fontId="6" fillId="33" borderId="3" xfId="2" applyNumberFormat="1" applyFont="1" applyFill="1" applyBorder="1" applyAlignment="1">
      <alignment horizontal="center" vertical="center" wrapText="1"/>
    </xf>
    <xf numFmtId="0" fontId="40" fillId="33" borderId="3" xfId="2" applyFont="1" applyFill="1" applyBorder="1" applyAlignment="1">
      <alignment horizontal="center" vertical="center" wrapText="1"/>
    </xf>
    <xf numFmtId="0" fontId="4" fillId="0" borderId="9" xfId="2" applyFont="1" applyFill="1" applyBorder="1" applyAlignment="1">
      <alignment vertical="center" wrapText="1"/>
    </xf>
    <xf numFmtId="0" fontId="4" fillId="2" borderId="3" xfId="2" applyFont="1" applyFill="1" applyBorder="1" applyAlignment="1">
      <alignment horizontal="center" vertical="center" wrapText="1"/>
    </xf>
    <xf numFmtId="0" fontId="39" fillId="0" borderId="9" xfId="2" applyFont="1" applyFill="1" applyBorder="1" applyAlignment="1">
      <alignment vertical="center" wrapText="1"/>
    </xf>
    <xf numFmtId="0" fontId="39" fillId="2" borderId="7" xfId="2" applyFont="1" applyFill="1" applyBorder="1" applyAlignment="1">
      <alignment vertical="center" wrapText="1"/>
    </xf>
    <xf numFmtId="2" fontId="39" fillId="33" borderId="3" xfId="2" applyNumberFormat="1" applyFont="1" applyFill="1" applyBorder="1" applyAlignment="1">
      <alignment horizontal="center" vertical="center" wrapText="1"/>
    </xf>
    <xf numFmtId="2" fontId="39" fillId="2" borderId="3" xfId="2" applyNumberFormat="1" applyFont="1" applyFill="1" applyBorder="1" applyAlignment="1">
      <alignment horizontal="center" vertical="center" wrapText="1"/>
    </xf>
    <xf numFmtId="0" fontId="87" fillId="33" borderId="3" xfId="2" applyFont="1" applyFill="1" applyBorder="1" applyAlignment="1">
      <alignment horizontal="center" vertical="center" wrapText="1"/>
    </xf>
    <xf numFmtId="171" fontId="4" fillId="33" borderId="3" xfId="2" applyNumberFormat="1" applyFont="1" applyFill="1" applyBorder="1" applyAlignment="1">
      <alignment horizontal="center" vertical="center" wrapText="1"/>
    </xf>
    <xf numFmtId="171" fontId="6" fillId="33" borderId="3" xfId="2" applyNumberFormat="1" applyFont="1" applyFill="1" applyBorder="1" applyAlignment="1">
      <alignment horizontal="center" vertical="center" wrapText="1"/>
    </xf>
    <xf numFmtId="171" fontId="39" fillId="33" borderId="3" xfId="2" applyNumberFormat="1" applyFont="1" applyFill="1" applyBorder="1" applyAlignment="1">
      <alignment horizontal="center" vertical="center" wrapText="1"/>
    </xf>
    <xf numFmtId="0" fontId="37" fillId="6" borderId="3" xfId="0" applyFont="1" applyFill="1" applyBorder="1" applyAlignment="1">
      <alignment horizontal="center" vertical="center"/>
    </xf>
    <xf numFmtId="0" fontId="6" fillId="6" borderId="9" xfId="2" applyFont="1" applyFill="1" applyBorder="1" applyAlignment="1">
      <alignment vertical="center" wrapText="1"/>
    </xf>
    <xf numFmtId="0" fontId="6" fillId="6" borderId="3" xfId="2" applyFont="1" applyFill="1" applyBorder="1" applyAlignment="1">
      <alignment horizontal="center" vertical="center" wrapText="1"/>
    </xf>
    <xf numFmtId="2" fontId="4" fillId="6" borderId="3" xfId="2" applyNumberFormat="1" applyFont="1" applyFill="1" applyBorder="1" applyAlignment="1">
      <alignment horizontal="center" vertical="center" wrapText="1"/>
    </xf>
    <xf numFmtId="0" fontId="5" fillId="6" borderId="3" xfId="2" applyFont="1" applyFill="1" applyBorder="1" applyAlignment="1">
      <alignment horizontal="center" vertical="center" wrapText="1"/>
    </xf>
    <xf numFmtId="171" fontId="4" fillId="6" borderId="3" xfId="2" applyNumberFormat="1" applyFont="1" applyFill="1" applyBorder="1" applyAlignment="1">
      <alignment horizontal="center" vertical="center" wrapText="1"/>
    </xf>
    <xf numFmtId="0" fontId="9" fillId="6" borderId="3" xfId="2" applyFont="1" applyFill="1" applyBorder="1" applyAlignment="1">
      <alignment horizontal="center" vertical="center" wrapText="1"/>
    </xf>
    <xf numFmtId="0" fontId="6" fillId="6" borderId="9" xfId="2" applyFont="1" applyFill="1" applyBorder="1" applyAlignment="1">
      <alignment horizontal="center" vertical="center" wrapText="1"/>
    </xf>
    <xf numFmtId="2" fontId="6" fillId="6" borderId="3" xfId="2" applyNumberFormat="1" applyFont="1" applyFill="1" applyBorder="1" applyAlignment="1">
      <alignment horizontal="center" vertical="center" wrapText="1"/>
    </xf>
    <xf numFmtId="0" fontId="45" fillId="6" borderId="31" xfId="0" applyFont="1" applyFill="1" applyBorder="1" applyAlignment="1">
      <alignment vertical="center" wrapText="1"/>
    </xf>
    <xf numFmtId="0" fontId="102" fillId="6" borderId="44" xfId="2" applyFont="1" applyFill="1" applyBorder="1" applyAlignment="1">
      <alignment vertical="center"/>
    </xf>
    <xf numFmtId="0" fontId="102" fillId="6" borderId="31" xfId="2" applyFont="1" applyFill="1" applyBorder="1" applyAlignment="1">
      <alignment vertical="center"/>
    </xf>
    <xf numFmtId="2" fontId="102" fillId="6" borderId="31" xfId="2" applyNumberFormat="1" applyFont="1" applyFill="1" applyBorder="1" applyAlignment="1">
      <alignment horizontal="center" vertical="center"/>
    </xf>
    <xf numFmtId="0" fontId="7" fillId="6" borderId="31" xfId="2" applyFont="1" applyFill="1" applyBorder="1" applyAlignment="1">
      <alignment horizontal="center" vertical="center"/>
    </xf>
    <xf numFmtId="0" fontId="40" fillId="6" borderId="31" xfId="2" applyFont="1" applyFill="1" applyBorder="1" applyAlignment="1">
      <alignment vertical="center"/>
    </xf>
    <xf numFmtId="0" fontId="102" fillId="6" borderId="31" xfId="2" applyFont="1" applyFill="1" applyBorder="1" applyAlignment="1">
      <alignment horizontal="center" vertical="center"/>
    </xf>
    <xf numFmtId="0" fontId="47" fillId="0" borderId="31" xfId="0" applyFont="1" applyFill="1" applyBorder="1" applyAlignment="1">
      <alignment horizontal="center" vertical="center"/>
    </xf>
    <xf numFmtId="0" fontId="102" fillId="0" borderId="44" xfId="2" applyFont="1" applyFill="1" applyBorder="1" applyAlignment="1">
      <alignment vertical="center"/>
    </xf>
    <xf numFmtId="0" fontId="102" fillId="0" borderId="31" xfId="2" applyFont="1" applyFill="1" applyBorder="1" applyAlignment="1">
      <alignment vertical="center"/>
    </xf>
    <xf numFmtId="2" fontId="102" fillId="0" borderId="31" xfId="2" applyNumberFormat="1" applyFont="1" applyFill="1" applyBorder="1" applyAlignment="1">
      <alignment horizontal="center" vertical="center"/>
    </xf>
    <xf numFmtId="0" fontId="7" fillId="0" borderId="31" xfId="2" applyFont="1" applyFill="1" applyBorder="1" applyAlignment="1">
      <alignment horizontal="center" vertical="center"/>
    </xf>
    <xf numFmtId="2" fontId="102" fillId="0" borderId="31" xfId="2" applyNumberFormat="1" applyFont="1" applyFill="1" applyBorder="1" applyAlignment="1">
      <alignment vertical="center"/>
    </xf>
    <xf numFmtId="167" fontId="102" fillId="0" borderId="31" xfId="2" applyNumberFormat="1" applyFont="1" applyFill="1" applyBorder="1" applyAlignment="1">
      <alignment horizontal="center" vertical="center"/>
    </xf>
    <xf numFmtId="0" fontId="40" fillId="0" borderId="31" xfId="2" applyFont="1" applyFill="1" applyBorder="1" applyAlignment="1">
      <alignment vertical="center"/>
    </xf>
    <xf numFmtId="0" fontId="43" fillId="0" borderId="31" xfId="0" applyFont="1" applyFill="1" applyBorder="1" applyAlignment="1">
      <alignment horizontal="center" vertical="center"/>
    </xf>
    <xf numFmtId="0" fontId="46" fillId="0" borderId="31" xfId="0" applyFont="1" applyFill="1" applyBorder="1" applyAlignment="1">
      <alignment horizontal="left" vertical="center" wrapText="1"/>
    </xf>
    <xf numFmtId="0" fontId="103" fillId="0" borderId="31" xfId="0" applyFont="1" applyFill="1" applyBorder="1" applyAlignment="1">
      <alignment horizontal="center" vertical="center" wrapText="1"/>
    </xf>
    <xf numFmtId="173" fontId="103" fillId="0" borderId="31" xfId="2" applyNumberFormat="1" applyFont="1" applyFill="1" applyBorder="1" applyAlignment="1">
      <alignment horizontal="center" vertical="center"/>
    </xf>
    <xf numFmtId="2" fontId="46" fillId="0" borderId="31" xfId="1069" applyNumberFormat="1" applyFont="1" applyFill="1" applyBorder="1" applyAlignment="1">
      <alignment horizontal="center" vertical="center"/>
    </xf>
    <xf numFmtId="167" fontId="46" fillId="0" borderId="31" xfId="0" applyNumberFormat="1" applyFont="1" applyFill="1" applyBorder="1" applyAlignment="1">
      <alignment horizontal="center" vertical="center"/>
    </xf>
    <xf numFmtId="0" fontId="5" fillId="0" borderId="31" xfId="2" applyFont="1" applyFill="1" applyBorder="1" applyAlignment="1">
      <alignment horizontal="center" vertical="center"/>
    </xf>
    <xf numFmtId="2" fontId="101" fillId="0" borderId="31" xfId="2" applyNumberFormat="1" applyFont="1" applyFill="1" applyBorder="1" applyAlignment="1">
      <alignment horizontal="center" vertical="center"/>
    </xf>
    <xf numFmtId="167" fontId="101" fillId="0" borderId="31" xfId="2" applyNumberFormat="1" applyFont="1" applyFill="1" applyBorder="1" applyAlignment="1">
      <alignment horizontal="center" vertical="center"/>
    </xf>
    <xf numFmtId="0" fontId="9" fillId="0" borderId="31" xfId="2" applyFont="1" applyFill="1" applyBorder="1" applyAlignment="1">
      <alignment horizontal="center" vertical="center"/>
    </xf>
    <xf numFmtId="0" fontId="46" fillId="0" borderId="31" xfId="0" applyFont="1" applyFill="1" applyBorder="1" applyAlignment="1">
      <alignment horizontal="center" vertical="center" wrapText="1"/>
    </xf>
    <xf numFmtId="0" fontId="102" fillId="6" borderId="44" xfId="2" applyFont="1" applyFill="1" applyBorder="1" applyAlignment="1">
      <alignment vertical="center" wrapText="1"/>
    </xf>
    <xf numFmtId="0" fontId="102" fillId="6" borderId="31" xfId="2" applyFont="1" applyFill="1" applyBorder="1" applyAlignment="1">
      <alignment vertical="center" wrapText="1"/>
    </xf>
    <xf numFmtId="2" fontId="101" fillId="6" borderId="31" xfId="2" applyNumberFormat="1" applyFont="1" applyFill="1" applyBorder="1" applyAlignment="1">
      <alignment horizontal="center" vertical="center" wrapText="1"/>
    </xf>
    <xf numFmtId="0" fontId="5" fillId="6" borderId="31" xfId="2" applyFont="1" applyFill="1" applyBorder="1" applyAlignment="1">
      <alignment horizontal="center" vertical="center" wrapText="1"/>
    </xf>
    <xf numFmtId="2" fontId="101" fillId="6" borderId="31" xfId="2" applyNumberFormat="1" applyFont="1" applyFill="1" applyBorder="1" applyAlignment="1">
      <alignment vertical="center" wrapText="1"/>
    </xf>
    <xf numFmtId="10" fontId="101" fillId="6" borderId="31" xfId="2" applyNumberFormat="1" applyFont="1" applyFill="1" applyBorder="1" applyAlignment="1">
      <alignment vertical="center" wrapText="1"/>
    </xf>
    <xf numFmtId="0" fontId="9" fillId="6" borderId="31" xfId="2" applyFont="1" applyFill="1" applyBorder="1" applyAlignment="1">
      <alignment vertical="center" wrapText="1"/>
    </xf>
    <xf numFmtId="0" fontId="102" fillId="6" borderId="31" xfId="2" applyFont="1" applyFill="1" applyBorder="1" applyAlignment="1">
      <alignment horizontal="center" vertical="center" wrapText="1"/>
    </xf>
    <xf numFmtId="2" fontId="102" fillId="6" borderId="31" xfId="2" applyNumberFormat="1" applyFont="1" applyFill="1" applyBorder="1" applyAlignment="1">
      <alignment horizontal="center" vertical="center" wrapText="1"/>
    </xf>
    <xf numFmtId="0" fontId="102" fillId="0" borderId="31" xfId="2" applyFont="1" applyFill="1" applyBorder="1" applyAlignment="1">
      <alignment vertical="center" wrapText="1"/>
    </xf>
    <xf numFmtId="0" fontId="102" fillId="0" borderId="44" xfId="2" applyFont="1" applyFill="1" applyBorder="1" applyAlignment="1">
      <alignment vertical="center" wrapText="1"/>
    </xf>
    <xf numFmtId="0" fontId="9" fillId="0" borderId="31" xfId="2" applyFont="1" applyFill="1" applyBorder="1" applyAlignment="1">
      <alignment vertical="center" wrapText="1"/>
    </xf>
    <xf numFmtId="0" fontId="43" fillId="0" borderId="31" xfId="0" applyFont="1" applyFill="1" applyBorder="1" applyAlignment="1">
      <alignment horizontal="center" vertical="center" wrapText="1"/>
    </xf>
    <xf numFmtId="2" fontId="101" fillId="0" borderId="31" xfId="2" applyNumberFormat="1" applyFont="1" applyFill="1" applyBorder="1" applyAlignment="1">
      <alignment horizontal="center" vertical="center" wrapText="1"/>
    </xf>
    <xf numFmtId="0" fontId="47" fillId="0" borderId="31" xfId="0" applyFont="1" applyFill="1" applyBorder="1" applyAlignment="1">
      <alignment horizontal="center" vertical="center" wrapText="1"/>
    </xf>
    <xf numFmtId="0" fontId="104" fillId="0" borderId="31" xfId="2" applyFont="1" applyFill="1" applyBorder="1" applyAlignment="1">
      <alignment horizontal="left" vertical="center" wrapText="1"/>
    </xf>
    <xf numFmtId="0" fontId="105" fillId="0" borderId="31" xfId="0" applyFont="1" applyFill="1" applyBorder="1" applyAlignment="1">
      <alignment horizontal="center" vertical="center" wrapText="1"/>
    </xf>
    <xf numFmtId="0" fontId="106" fillId="0" borderId="31" xfId="2" applyFont="1" applyFill="1" applyBorder="1" applyAlignment="1">
      <alignment horizontal="left" vertical="center" wrapText="1"/>
    </xf>
    <xf numFmtId="10" fontId="102" fillId="6" borderId="31" xfId="2" applyNumberFormat="1" applyFont="1" applyFill="1" applyBorder="1" applyAlignment="1">
      <alignment horizontal="center" vertical="center"/>
    </xf>
    <xf numFmtId="0" fontId="9" fillId="6" borderId="31" xfId="2" applyFont="1" applyFill="1" applyBorder="1" applyAlignment="1">
      <alignment horizontal="center" vertical="center"/>
    </xf>
    <xf numFmtId="10" fontId="102" fillId="0" borderId="31" xfId="2" applyNumberFormat="1" applyFont="1" applyFill="1" applyBorder="1" applyAlignment="1">
      <alignment horizontal="center" vertical="center"/>
    </xf>
    <xf numFmtId="0" fontId="107" fillId="0" borderId="31" xfId="0" applyFont="1" applyFill="1" applyBorder="1" applyAlignment="1">
      <alignment horizontal="center" vertical="center"/>
    </xf>
    <xf numFmtId="0" fontId="108" fillId="0" borderId="44" xfId="2" applyFont="1" applyFill="1" applyBorder="1" applyAlignment="1">
      <alignment vertical="center"/>
    </xf>
    <xf numFmtId="0" fontId="108" fillId="0" borderId="31" xfId="2" applyFont="1" applyFill="1" applyBorder="1" applyAlignment="1">
      <alignment vertical="center"/>
    </xf>
    <xf numFmtId="0" fontId="101" fillId="0" borderId="44" xfId="2" applyFont="1" applyFill="1" applyBorder="1" applyAlignment="1">
      <alignment vertical="center"/>
    </xf>
    <xf numFmtId="0" fontId="108" fillId="0" borderId="44" xfId="2" applyFont="1" applyFill="1" applyBorder="1" applyAlignment="1">
      <alignment vertical="center" wrapText="1"/>
    </xf>
    <xf numFmtId="0" fontId="108" fillId="0" borderId="31" xfId="2" applyFont="1" applyFill="1" applyBorder="1" applyAlignment="1">
      <alignment vertical="center" wrapText="1"/>
    </xf>
    <xf numFmtId="0" fontId="40" fillId="0" borderId="31" xfId="2" applyFont="1" applyFill="1" applyBorder="1" applyAlignment="1">
      <alignment horizontal="center" vertical="center"/>
    </xf>
    <xf numFmtId="10" fontId="101" fillId="0" borderId="31" xfId="2" applyNumberFormat="1" applyFont="1" applyFill="1" applyBorder="1" applyAlignment="1">
      <alignment horizontal="center" vertical="center"/>
    </xf>
    <xf numFmtId="0" fontId="49" fillId="0" borderId="31" xfId="0" applyFont="1" applyFill="1" applyBorder="1" applyAlignment="1">
      <alignment horizontal="center" vertical="center"/>
    </xf>
    <xf numFmtId="0" fontId="101" fillId="0" borderId="44" xfId="2" applyFont="1" applyFill="1" applyBorder="1" applyAlignment="1">
      <alignment vertical="center" wrapText="1"/>
    </xf>
    <xf numFmtId="0" fontId="43" fillId="0" borderId="0" xfId="0" applyFont="1" applyFill="1" applyAlignment="1">
      <alignment horizontal="center" vertical="center"/>
    </xf>
    <xf numFmtId="2" fontId="101" fillId="6" borderId="31" xfId="2" applyNumberFormat="1" applyFont="1" applyFill="1" applyBorder="1" applyAlignment="1">
      <alignment horizontal="center" vertical="center"/>
    </xf>
    <xf numFmtId="0" fontId="5" fillId="6" borderId="31" xfId="2" applyFont="1" applyFill="1" applyBorder="1" applyAlignment="1">
      <alignment horizontal="center" vertical="center"/>
    </xf>
    <xf numFmtId="9" fontId="101" fillId="6" borderId="31" xfId="1068" applyFont="1" applyFill="1" applyBorder="1" applyAlignment="1">
      <alignment horizontal="center" vertical="center"/>
    </xf>
    <xf numFmtId="0" fontId="9" fillId="6" borderId="31" xfId="2" applyFont="1" applyFill="1" applyBorder="1" applyAlignment="1">
      <alignment vertical="center"/>
    </xf>
    <xf numFmtId="173" fontId="102" fillId="6" borderId="31" xfId="2" applyNumberFormat="1" applyFont="1" applyFill="1" applyBorder="1" applyAlignment="1">
      <alignment horizontal="center" vertical="center"/>
    </xf>
    <xf numFmtId="2" fontId="101" fillId="0" borderId="31" xfId="2" applyNumberFormat="1" applyFont="1" applyFill="1" applyBorder="1" applyAlignment="1">
      <alignment vertical="center"/>
    </xf>
    <xf numFmtId="0" fontId="9" fillId="0" borderId="31" xfId="2" applyFont="1" applyFill="1" applyBorder="1" applyAlignment="1">
      <alignment vertical="center"/>
    </xf>
    <xf numFmtId="0" fontId="102" fillId="0" borderId="31" xfId="2" applyFont="1" applyFill="1" applyBorder="1" applyAlignment="1">
      <alignment horizontal="center" vertical="center"/>
    </xf>
    <xf numFmtId="173" fontId="7" fillId="0" borderId="31" xfId="2" applyNumberFormat="1" applyFont="1" applyFill="1" applyBorder="1" applyAlignment="1">
      <alignment horizontal="center" vertical="center"/>
    </xf>
    <xf numFmtId="10" fontId="101" fillId="33" borderId="31" xfId="2" applyNumberFormat="1" applyFont="1" applyFill="1" applyBorder="1" applyAlignment="1">
      <alignment vertical="center"/>
    </xf>
    <xf numFmtId="0" fontId="101" fillId="0" borderId="31" xfId="2" applyFont="1" applyFill="1" applyBorder="1" applyAlignment="1">
      <alignment vertical="center" wrapText="1"/>
    </xf>
    <xf numFmtId="2" fontId="101" fillId="33" borderId="31" xfId="2" applyNumberFormat="1" applyFont="1" applyFill="1" applyBorder="1" applyAlignment="1">
      <alignment horizontal="center" vertical="center"/>
    </xf>
    <xf numFmtId="2" fontId="101" fillId="2" borderId="31" xfId="2" applyNumberFormat="1" applyFont="1" applyFill="1" applyBorder="1" applyAlignment="1">
      <alignment horizontal="center" vertical="center"/>
    </xf>
    <xf numFmtId="0" fontId="5" fillId="33" borderId="31" xfId="2" applyFont="1" applyFill="1" applyBorder="1" applyAlignment="1">
      <alignment horizontal="center" vertical="center"/>
    </xf>
    <xf numFmtId="2" fontId="101" fillId="33" borderId="31" xfId="2" applyNumberFormat="1" applyFont="1" applyFill="1" applyBorder="1" applyAlignment="1">
      <alignment vertical="center"/>
    </xf>
    <xf numFmtId="0" fontId="9" fillId="33" borderId="31" xfId="2" applyFont="1" applyFill="1" applyBorder="1" applyAlignment="1">
      <alignment vertical="center"/>
    </xf>
    <xf numFmtId="0" fontId="109" fillId="7" borderId="31" xfId="0" applyFont="1" applyFill="1" applyBorder="1" applyAlignment="1">
      <alignment horizontal="center" vertical="center" wrapText="1"/>
    </xf>
    <xf numFmtId="167" fontId="101" fillId="33" borderId="31" xfId="2" applyNumberFormat="1" applyFont="1" applyFill="1" applyBorder="1" applyAlignment="1">
      <alignment horizontal="center" vertical="center"/>
    </xf>
    <xf numFmtId="0" fontId="102" fillId="2" borderId="31" xfId="2" applyFont="1" applyFill="1" applyBorder="1" applyAlignment="1">
      <alignment horizontal="center" vertical="center"/>
    </xf>
    <xf numFmtId="0" fontId="110" fillId="6" borderId="31" xfId="0" applyFont="1" applyFill="1" applyBorder="1" applyAlignment="1">
      <alignment vertical="center" wrapText="1"/>
    </xf>
    <xf numFmtId="0" fontId="102" fillId="6" borderId="44" xfId="2" applyFont="1" applyFill="1" applyBorder="1" applyAlignment="1" applyProtection="1">
      <alignment vertical="center"/>
    </xf>
    <xf numFmtId="0" fontId="102" fillId="6" borderId="31" xfId="2" applyFont="1" applyFill="1" applyBorder="1" applyAlignment="1" applyProtection="1">
      <alignment vertical="center"/>
    </xf>
    <xf numFmtId="2" fontId="102" fillId="6" borderId="31" xfId="2" applyNumberFormat="1" applyFont="1" applyFill="1" applyBorder="1" applyAlignment="1" applyProtection="1">
      <alignment horizontal="center" vertical="center"/>
    </xf>
    <xf numFmtId="0" fontId="102" fillId="6" borderId="31" xfId="2" applyFont="1" applyFill="1" applyBorder="1" applyAlignment="1" applyProtection="1">
      <alignment horizontal="center" vertical="center"/>
    </xf>
    <xf numFmtId="172" fontId="102" fillId="6" borderId="31" xfId="2" applyNumberFormat="1" applyFont="1" applyFill="1" applyBorder="1" applyAlignment="1" applyProtection="1">
      <alignment horizontal="center" vertical="center"/>
    </xf>
    <xf numFmtId="10" fontId="102" fillId="6" borderId="31" xfId="2" applyNumberFormat="1" applyFont="1" applyFill="1" applyBorder="1" applyAlignment="1" applyProtection="1">
      <alignment horizontal="center" vertical="center"/>
    </xf>
    <xf numFmtId="0" fontId="9" fillId="6" borderId="31" xfId="2" applyFont="1" applyFill="1" applyBorder="1" applyAlignment="1" applyProtection="1">
      <alignment vertical="center"/>
    </xf>
    <xf numFmtId="2" fontId="101" fillId="6" borderId="31" xfId="2" applyNumberFormat="1" applyFont="1" applyFill="1" applyBorder="1" applyAlignment="1" applyProtection="1">
      <alignment vertical="center"/>
    </xf>
    <xf numFmtId="167" fontId="101" fillId="6" borderId="31" xfId="2" applyNumberFormat="1" applyFont="1" applyFill="1" applyBorder="1" applyAlignment="1" applyProtection="1">
      <alignment horizontal="center" vertical="center"/>
    </xf>
    <xf numFmtId="167" fontId="101" fillId="6" borderId="31" xfId="2" applyNumberFormat="1" applyFont="1" applyFill="1" applyBorder="1" applyAlignment="1" applyProtection="1">
      <alignment vertical="center"/>
    </xf>
    <xf numFmtId="0" fontId="9" fillId="0" borderId="31" xfId="0" applyFont="1" applyFill="1" applyBorder="1" applyAlignment="1">
      <alignment horizontal="center" vertical="center"/>
    </xf>
    <xf numFmtId="0" fontId="102" fillId="0" borderId="44" xfId="2" applyFont="1" applyFill="1" applyBorder="1" applyAlignment="1" applyProtection="1">
      <alignment vertical="center"/>
    </xf>
    <xf numFmtId="0" fontId="102" fillId="0" borderId="31" xfId="2" applyFont="1" applyFill="1" applyBorder="1" applyAlignment="1" applyProtection="1">
      <alignment vertical="center"/>
    </xf>
    <xf numFmtId="2" fontId="101" fillId="0" borderId="31" xfId="2" applyNumberFormat="1" applyFont="1" applyFill="1" applyBorder="1" applyAlignment="1" applyProtection="1">
      <alignment horizontal="center" vertical="center"/>
    </xf>
    <xf numFmtId="0" fontId="5" fillId="0" borderId="31" xfId="2" applyFont="1" applyFill="1" applyBorder="1" applyAlignment="1" applyProtection="1">
      <alignment horizontal="center" vertical="center"/>
    </xf>
    <xf numFmtId="2" fontId="101" fillId="0" borderId="31" xfId="2" applyNumberFormat="1" applyFont="1" applyFill="1" applyBorder="1" applyAlignment="1" applyProtection="1">
      <alignment vertical="center"/>
    </xf>
    <xf numFmtId="167" fontId="101" fillId="0" borderId="31" xfId="2" applyNumberFormat="1" applyFont="1" applyFill="1" applyBorder="1" applyAlignment="1" applyProtection="1">
      <alignment horizontal="center" vertical="center"/>
    </xf>
    <xf numFmtId="167" fontId="101" fillId="0" borderId="31" xfId="2" applyNumberFormat="1" applyFont="1" applyFill="1" applyBorder="1" applyAlignment="1" applyProtection="1">
      <alignment vertical="center"/>
    </xf>
    <xf numFmtId="0" fontId="9" fillId="0" borderId="31" xfId="2" applyFont="1" applyFill="1" applyBorder="1" applyAlignment="1" applyProtection="1">
      <alignment vertical="center"/>
    </xf>
    <xf numFmtId="0" fontId="40" fillId="0" borderId="31" xfId="0" applyFont="1" applyFill="1" applyBorder="1" applyAlignment="1">
      <alignment horizontal="center" vertical="center"/>
    </xf>
    <xf numFmtId="2" fontId="102" fillId="0" borderId="31" xfId="2" applyNumberFormat="1" applyFont="1" applyFill="1" applyBorder="1" applyAlignment="1" applyProtection="1">
      <alignment horizontal="center" vertical="center"/>
    </xf>
    <xf numFmtId="0" fontId="73" fillId="36" borderId="31" xfId="0" applyFont="1" applyFill="1" applyBorder="1" applyAlignment="1">
      <alignment horizontal="center" vertical="center" shrinkToFit="1"/>
    </xf>
    <xf numFmtId="0" fontId="7" fillId="0" borderId="31" xfId="2" applyFont="1" applyFill="1" applyBorder="1" applyAlignment="1" applyProtection="1">
      <alignment horizontal="center" vertical="center"/>
    </xf>
    <xf numFmtId="2" fontId="102" fillId="0" borderId="31" xfId="2" applyNumberFormat="1" applyFont="1" applyFill="1" applyBorder="1" applyAlignment="1" applyProtection="1">
      <alignment vertical="center"/>
    </xf>
    <xf numFmtId="167" fontId="102" fillId="0" borderId="31" xfId="2" applyNumberFormat="1" applyFont="1" applyFill="1" applyBorder="1" applyAlignment="1" applyProtection="1">
      <alignment horizontal="center" vertical="center"/>
    </xf>
    <xf numFmtId="0" fontId="40" fillId="0" borderId="31" xfId="2" applyFont="1" applyFill="1" applyBorder="1" applyAlignment="1" applyProtection="1">
      <alignment vertical="center"/>
    </xf>
    <xf numFmtId="0" fontId="29" fillId="0" borderId="31" xfId="0" applyFont="1" applyBorder="1" applyAlignment="1">
      <alignment horizontal="center" vertical="center"/>
    </xf>
    <xf numFmtId="0" fontId="95" fillId="36" borderId="31" xfId="0" applyFont="1" applyFill="1" applyBorder="1" applyAlignment="1">
      <alignment horizontal="center" vertical="center" wrapText="1"/>
    </xf>
    <xf numFmtId="0" fontId="40" fillId="36" borderId="31" xfId="0" applyFont="1" applyFill="1" applyBorder="1" applyAlignment="1">
      <alignment horizontal="center" vertical="center" shrinkToFit="1"/>
    </xf>
    <xf numFmtId="0" fontId="9" fillId="36" borderId="31" xfId="0" applyFont="1" applyFill="1" applyBorder="1" applyAlignment="1">
      <alignment horizontal="center" vertical="center" shrinkToFit="1"/>
    </xf>
    <xf numFmtId="0" fontId="9" fillId="36" borderId="31" xfId="1070" applyFont="1" applyFill="1" applyBorder="1" applyAlignment="1" applyProtection="1">
      <alignment vertical="center" wrapText="1" shrinkToFit="1"/>
    </xf>
    <xf numFmtId="1" fontId="9" fillId="36" borderId="31" xfId="0" applyNumberFormat="1" applyFont="1" applyFill="1" applyBorder="1" applyAlignment="1">
      <alignment horizontal="center" vertical="center" wrapText="1"/>
    </xf>
    <xf numFmtId="0" fontId="6" fillId="0" borderId="31" xfId="2" applyFont="1" applyFill="1" applyBorder="1" applyAlignment="1">
      <alignment vertical="center"/>
    </xf>
    <xf numFmtId="2" fontId="6" fillId="33" borderId="31" xfId="2" applyNumberFormat="1" applyFont="1" applyFill="1" applyBorder="1" applyAlignment="1">
      <alignment horizontal="center" vertical="center"/>
    </xf>
    <xf numFmtId="167" fontId="6" fillId="33" borderId="31" xfId="2" applyNumberFormat="1" applyFont="1" applyFill="1" applyBorder="1" applyAlignment="1">
      <alignment horizontal="center" vertical="center"/>
    </xf>
    <xf numFmtId="10" fontId="40" fillId="0" borderId="31" xfId="0" applyNumberFormat="1" applyFont="1" applyFill="1" applyBorder="1" applyAlignment="1">
      <alignment horizontal="center" vertical="center"/>
    </xf>
    <xf numFmtId="0" fontId="38" fillId="0" borderId="31" xfId="0" applyFont="1" applyBorder="1" applyAlignment="1">
      <alignment horizontal="center" vertical="center"/>
    </xf>
    <xf numFmtId="0" fontId="6" fillId="2" borderId="31" xfId="2" applyFont="1" applyFill="1" applyBorder="1" applyAlignment="1">
      <alignment vertical="center" wrapText="1"/>
    </xf>
    <xf numFmtId="2" fontId="4" fillId="2" borderId="31" xfId="2" applyNumberFormat="1" applyFont="1" applyFill="1" applyBorder="1" applyAlignment="1">
      <alignment horizontal="center" vertical="center"/>
    </xf>
    <xf numFmtId="0" fontId="6" fillId="0" borderId="31" xfId="2" applyFont="1" applyFill="1" applyBorder="1" applyAlignment="1">
      <alignment horizontal="left" vertical="center"/>
    </xf>
    <xf numFmtId="0" fontId="4" fillId="2" borderId="31" xfId="2" applyFont="1" applyFill="1" applyBorder="1" applyAlignment="1">
      <alignment vertical="center" wrapText="1"/>
    </xf>
    <xf numFmtId="2" fontId="4" fillId="33" borderId="31" xfId="2" applyNumberFormat="1" applyFont="1" applyFill="1" applyBorder="1" applyAlignment="1">
      <alignment horizontal="center" vertical="center"/>
    </xf>
    <xf numFmtId="2" fontId="4" fillId="33" borderId="31" xfId="2" applyNumberFormat="1" applyFont="1" applyFill="1" applyBorder="1" applyAlignment="1">
      <alignment vertical="center"/>
    </xf>
    <xf numFmtId="167" fontId="4" fillId="33" borderId="31" xfId="2" applyNumberFormat="1" applyFont="1" applyFill="1" applyBorder="1" applyAlignment="1">
      <alignment horizontal="center" vertical="center"/>
    </xf>
    <xf numFmtId="0" fontId="6" fillId="0" borderId="31" xfId="2" applyFont="1" applyFill="1" applyBorder="1" applyAlignment="1">
      <alignment vertical="center" wrapText="1"/>
    </xf>
    <xf numFmtId="10" fontId="96" fillId="0" borderId="31" xfId="0" applyNumberFormat="1" applyFont="1" applyFill="1" applyBorder="1" applyAlignment="1">
      <alignment horizontal="center" vertical="center"/>
    </xf>
    <xf numFmtId="0" fontId="37" fillId="0" borderId="31" xfId="0" applyFont="1" applyBorder="1" applyAlignment="1">
      <alignment horizontal="center" vertical="center"/>
    </xf>
    <xf numFmtId="0" fontId="4" fillId="0" borderId="31" xfId="2" applyFont="1" applyFill="1" applyBorder="1" applyAlignment="1">
      <alignment vertical="center"/>
    </xf>
    <xf numFmtId="0" fontId="9" fillId="0" borderId="31" xfId="0" applyFont="1" applyFill="1" applyBorder="1" applyAlignment="1">
      <alignment horizontal="left" vertical="center" wrapText="1"/>
    </xf>
    <xf numFmtId="0" fontId="9" fillId="0" borderId="31" xfId="0" applyFont="1" applyFill="1" applyBorder="1" applyAlignment="1">
      <alignment vertical="center" wrapText="1"/>
    </xf>
    <xf numFmtId="168" fontId="9" fillId="0" borderId="31" xfId="2" applyNumberFormat="1" applyFont="1" applyFill="1" applyBorder="1" applyAlignment="1">
      <alignment horizontal="center" vertical="center" wrapText="1"/>
    </xf>
    <xf numFmtId="0" fontId="9" fillId="0" borderId="31" xfId="0" applyFont="1" applyFill="1" applyBorder="1" applyAlignment="1">
      <alignment horizontal="center" vertical="center" wrapText="1"/>
    </xf>
    <xf numFmtId="165" fontId="43" fillId="0" borderId="31" xfId="0" applyNumberFormat="1" applyFont="1" applyFill="1" applyBorder="1" applyAlignment="1">
      <alignment horizontal="left" vertical="center" wrapText="1"/>
    </xf>
    <xf numFmtId="173" fontId="9" fillId="0" borderId="31" xfId="2" applyNumberFormat="1" applyFont="1" applyFill="1" applyBorder="1" applyAlignment="1">
      <alignment horizontal="center" vertical="center" wrapText="1"/>
    </xf>
    <xf numFmtId="167" fontId="9" fillId="0" borderId="31" xfId="2" applyNumberFormat="1" applyFont="1" applyFill="1" applyBorder="1" applyAlignment="1">
      <alignment horizontal="center" vertical="center"/>
    </xf>
    <xf numFmtId="181" fontId="9" fillId="0" borderId="31" xfId="0" applyNumberFormat="1" applyFont="1" applyFill="1" applyBorder="1" applyAlignment="1">
      <alignment horizontal="center" vertical="center"/>
    </xf>
    <xf numFmtId="168" fontId="9" fillId="0" borderId="31" xfId="2" applyNumberFormat="1" applyFont="1" applyFill="1" applyBorder="1" applyAlignment="1">
      <alignment horizontal="center" vertical="center"/>
    </xf>
    <xf numFmtId="10" fontId="9" fillId="0" borderId="31" xfId="0" applyNumberFormat="1" applyFont="1" applyFill="1" applyBorder="1" applyAlignment="1">
      <alignment horizontal="center" vertical="center"/>
    </xf>
    <xf numFmtId="167" fontId="4" fillId="0" borderId="31" xfId="2" applyNumberFormat="1" applyFont="1" applyFill="1" applyBorder="1" applyAlignment="1">
      <alignment horizontal="center" vertical="center"/>
    </xf>
    <xf numFmtId="0" fontId="37" fillId="6" borderId="31" xfId="0" applyFont="1" applyFill="1" applyBorder="1" applyAlignment="1">
      <alignment vertical="center"/>
    </xf>
    <xf numFmtId="0" fontId="6" fillId="6" borderId="31" xfId="2" applyFont="1" applyFill="1" applyBorder="1" applyAlignment="1">
      <alignment vertical="center"/>
    </xf>
    <xf numFmtId="0" fontId="6" fillId="6" borderId="31" xfId="2" applyFont="1" applyFill="1" applyBorder="1" applyAlignment="1">
      <alignment horizontal="center" vertical="center" wrapText="1"/>
    </xf>
    <xf numFmtId="2" fontId="6" fillId="6" borderId="31" xfId="2" applyNumberFormat="1" applyFont="1" applyFill="1" applyBorder="1" applyAlignment="1">
      <alignment horizontal="center" vertical="center"/>
    </xf>
    <xf numFmtId="0" fontId="6" fillId="6" borderId="31" xfId="2" applyFont="1" applyFill="1" applyBorder="1" applyAlignment="1">
      <alignment horizontal="center" vertical="center"/>
    </xf>
    <xf numFmtId="167" fontId="6" fillId="6" borderId="31" xfId="2" applyNumberFormat="1" applyFont="1" applyFill="1" applyBorder="1" applyAlignment="1">
      <alignment horizontal="center" vertical="center"/>
    </xf>
    <xf numFmtId="10" fontId="40" fillId="6" borderId="31" xfId="0" applyNumberFormat="1" applyFont="1" applyFill="1" applyBorder="1" applyAlignment="1">
      <alignment horizontal="center" vertical="center"/>
    </xf>
    <xf numFmtId="0" fontId="6" fillId="0" borderId="44" xfId="2" applyFont="1" applyFill="1" applyBorder="1" applyAlignment="1">
      <alignment vertical="center"/>
    </xf>
    <xf numFmtId="2" fontId="4" fillId="0" borderId="31" xfId="2" applyNumberFormat="1" applyFont="1" applyFill="1" applyBorder="1" applyAlignment="1">
      <alignment horizontal="center" vertical="center"/>
    </xf>
    <xf numFmtId="0" fontId="6" fillId="6" borderId="44" xfId="2" applyFont="1" applyFill="1" applyBorder="1" applyAlignment="1">
      <alignment vertical="center"/>
    </xf>
    <xf numFmtId="2" fontId="4" fillId="6" borderId="31" xfId="2" applyNumberFormat="1" applyFont="1" applyFill="1" applyBorder="1" applyAlignment="1">
      <alignment horizontal="center" vertical="center"/>
    </xf>
    <xf numFmtId="173" fontId="4" fillId="6" borderId="31" xfId="2" applyNumberFormat="1" applyFont="1" applyFill="1" applyBorder="1" applyAlignment="1">
      <alignment horizontal="center" vertical="center"/>
    </xf>
    <xf numFmtId="173" fontId="4" fillId="0" borderId="31" xfId="2" applyNumberFormat="1" applyFont="1" applyFill="1" applyBorder="1" applyAlignment="1">
      <alignment horizontal="center" vertical="center"/>
    </xf>
    <xf numFmtId="2" fontId="6" fillId="0" borderId="31" xfId="2" applyNumberFormat="1" applyFont="1" applyFill="1" applyBorder="1" applyAlignment="1">
      <alignment horizontal="center" vertical="center"/>
    </xf>
    <xf numFmtId="173" fontId="6" fillId="0" borderId="31" xfId="2" applyNumberFormat="1" applyFont="1" applyFill="1" applyBorder="1" applyAlignment="1">
      <alignment horizontal="center" vertical="center"/>
    </xf>
    <xf numFmtId="0" fontId="4" fillId="0" borderId="44" xfId="2" applyFont="1" applyFill="1" applyBorder="1" applyAlignment="1">
      <alignment vertical="center" wrapText="1"/>
    </xf>
    <xf numFmtId="0" fontId="6" fillId="0" borderId="44" xfId="2" applyFont="1" applyFill="1" applyBorder="1" applyAlignment="1">
      <alignment vertical="center" wrapText="1"/>
    </xf>
    <xf numFmtId="1" fontId="17" fillId="37" borderId="3" xfId="0" applyNumberFormat="1" applyFont="1" applyFill="1" applyBorder="1" applyAlignment="1" applyProtection="1">
      <alignment horizontal="left" vertical="center"/>
      <protection locked="0"/>
    </xf>
    <xf numFmtId="1" fontId="17" fillId="38" borderId="3" xfId="0" applyNumberFormat="1" applyFont="1" applyFill="1" applyBorder="1" applyAlignment="1" applyProtection="1">
      <alignment horizontal="left" vertical="center"/>
      <protection locked="0"/>
    </xf>
    <xf numFmtId="173" fontId="98" fillId="6" borderId="31" xfId="1068" applyNumberFormat="1" applyFont="1" applyFill="1" applyBorder="1" applyAlignment="1">
      <alignment horizontal="center" vertical="center" shrinkToFit="1"/>
    </xf>
    <xf numFmtId="173" fontId="98" fillId="6" borderId="31" xfId="2" applyNumberFormat="1" applyFont="1" applyFill="1" applyBorder="1" applyAlignment="1">
      <alignment horizontal="center" vertical="center" shrinkToFit="1"/>
    </xf>
    <xf numFmtId="0" fontId="4" fillId="2" borderId="31" xfId="2" applyFont="1" applyFill="1" applyBorder="1" applyAlignment="1">
      <alignment vertical="center"/>
    </xf>
    <xf numFmtId="2" fontId="6" fillId="2" borderId="31" xfId="2" applyNumberFormat="1" applyFont="1" applyFill="1" applyBorder="1" applyAlignment="1">
      <alignment horizontal="center" vertical="center"/>
    </xf>
    <xf numFmtId="1" fontId="4" fillId="2" borderId="31" xfId="2" applyNumberFormat="1" applyFont="1" applyFill="1" applyBorder="1" applyAlignment="1">
      <alignment vertical="center"/>
    </xf>
    <xf numFmtId="0" fontId="43" fillId="2" borderId="31" xfId="0" applyFont="1" applyFill="1" applyBorder="1" applyAlignment="1">
      <alignment horizontal="center" vertical="center"/>
    </xf>
    <xf numFmtId="0" fontId="6" fillId="2" borderId="44" xfId="2" applyFont="1" applyFill="1" applyBorder="1" applyAlignment="1">
      <alignment vertical="center"/>
    </xf>
    <xf numFmtId="0" fontId="6" fillId="2" borderId="31" xfId="2" applyFont="1" applyFill="1" applyBorder="1" applyAlignment="1">
      <alignment vertical="center"/>
    </xf>
    <xf numFmtId="0" fontId="5" fillId="2" borderId="31" xfId="2" applyFont="1" applyFill="1" applyBorder="1" applyAlignment="1">
      <alignment horizontal="center" vertical="center"/>
    </xf>
    <xf numFmtId="173" fontId="98" fillId="2" borderId="31" xfId="1068" applyNumberFormat="1" applyFont="1" applyFill="1" applyBorder="1" applyAlignment="1">
      <alignment horizontal="center" vertical="center" shrinkToFit="1"/>
    </xf>
    <xf numFmtId="173" fontId="98" fillId="2" borderId="31" xfId="2" applyNumberFormat="1" applyFont="1" applyFill="1" applyBorder="1" applyAlignment="1">
      <alignment horizontal="center" vertical="center" shrinkToFit="1"/>
    </xf>
    <xf numFmtId="0" fontId="9" fillId="2" borderId="31" xfId="2" applyFont="1" applyFill="1" applyBorder="1" applyAlignment="1">
      <alignment vertical="center"/>
    </xf>
    <xf numFmtId="0" fontId="47" fillId="2" borderId="31" xfId="0" applyFont="1" applyFill="1" applyBorder="1" applyAlignment="1">
      <alignment horizontal="center" vertical="center"/>
    </xf>
    <xf numFmtId="0" fontId="7" fillId="2" borderId="31" xfId="2" applyFont="1" applyFill="1" applyBorder="1" applyAlignment="1">
      <alignment horizontal="center" vertical="center"/>
    </xf>
    <xf numFmtId="0" fontId="40" fillId="2" borderId="31" xfId="2" applyFont="1" applyFill="1" applyBorder="1" applyAlignment="1">
      <alignment vertical="center"/>
    </xf>
    <xf numFmtId="0" fontId="40" fillId="2" borderId="31" xfId="2" applyFont="1" applyFill="1" applyBorder="1" applyAlignment="1">
      <alignment horizontal="center" vertical="center"/>
    </xf>
    <xf numFmtId="173" fontId="4" fillId="2" borderId="31" xfId="2" applyNumberFormat="1" applyFont="1" applyFill="1" applyBorder="1" applyAlignment="1">
      <alignment horizontal="center" vertical="center"/>
    </xf>
    <xf numFmtId="171" fontId="4" fillId="2" borderId="31" xfId="2" applyNumberFormat="1" applyFont="1" applyFill="1" applyBorder="1" applyAlignment="1">
      <alignment horizontal="center" vertical="center"/>
    </xf>
    <xf numFmtId="171" fontId="98" fillId="2" borderId="31" xfId="1068" applyNumberFormat="1" applyFont="1" applyFill="1" applyBorder="1" applyAlignment="1">
      <alignment horizontal="center" vertical="center" shrinkToFit="1"/>
    </xf>
    <xf numFmtId="171" fontId="98" fillId="2" borderId="31" xfId="2" applyNumberFormat="1" applyFont="1" applyFill="1" applyBorder="1" applyAlignment="1">
      <alignment horizontal="center" vertical="center" shrinkToFit="1"/>
    </xf>
    <xf numFmtId="0" fontId="9" fillId="2" borderId="31" xfId="2" applyFont="1" applyFill="1" applyBorder="1" applyAlignment="1">
      <alignment horizontal="center" vertical="center"/>
    </xf>
    <xf numFmtId="167" fontId="6" fillId="2" borderId="31" xfId="2" applyNumberFormat="1" applyFont="1" applyFill="1" applyBorder="1" applyAlignment="1">
      <alignment horizontal="center" vertical="center"/>
    </xf>
    <xf numFmtId="49" fontId="43" fillId="2" borderId="31" xfId="0" applyNumberFormat="1" applyFont="1" applyFill="1" applyBorder="1" applyAlignment="1">
      <alignment horizontal="center" vertical="center"/>
    </xf>
    <xf numFmtId="0" fontId="46" fillId="2" borderId="45" xfId="0" applyFont="1" applyFill="1" applyBorder="1" applyAlignment="1">
      <alignment horizontal="left" vertical="center" wrapText="1"/>
    </xf>
    <xf numFmtId="0" fontId="46" fillId="2" borderId="46" xfId="0" applyFont="1" applyFill="1" applyBorder="1" applyAlignment="1">
      <alignment horizontal="center" vertical="center" wrapText="1"/>
    </xf>
    <xf numFmtId="167" fontId="4" fillId="2" borderId="31" xfId="2" applyNumberFormat="1" applyFont="1" applyFill="1" applyBorder="1" applyAlignment="1">
      <alignment horizontal="center" vertical="center"/>
    </xf>
    <xf numFmtId="0" fontId="6" fillId="2" borderId="44" xfId="2" applyFont="1" applyFill="1" applyBorder="1" applyAlignment="1">
      <alignment vertical="center" wrapText="1"/>
    </xf>
    <xf numFmtId="0" fontId="4" fillId="2" borderId="44" xfId="2" applyFont="1" applyFill="1" applyBorder="1" applyAlignment="1">
      <alignment vertical="center"/>
    </xf>
    <xf numFmtId="0" fontId="98" fillId="2" borderId="46" xfId="0" applyFont="1" applyFill="1" applyBorder="1" applyAlignment="1">
      <alignment horizontal="left" vertical="center" wrapText="1"/>
    </xf>
    <xf numFmtId="0" fontId="98" fillId="2" borderId="46" xfId="0" applyFont="1" applyFill="1" applyBorder="1" applyAlignment="1">
      <alignment horizontal="center" vertical="center" wrapText="1"/>
    </xf>
    <xf numFmtId="173" fontId="6" fillId="2" borderId="31" xfId="2" applyNumberFormat="1" applyFont="1" applyFill="1" applyBorder="1" applyAlignment="1">
      <alignment horizontal="center" vertical="center"/>
    </xf>
    <xf numFmtId="0" fontId="46" fillId="2" borderId="46" xfId="0" applyFont="1" applyFill="1" applyBorder="1" applyAlignment="1">
      <alignment horizontal="left" vertical="center" wrapText="1"/>
    </xf>
    <xf numFmtId="0" fontId="47" fillId="0" borderId="3" xfId="0" applyFont="1" applyBorder="1" applyAlignment="1">
      <alignment vertical="center"/>
    </xf>
    <xf numFmtId="0" fontId="9" fillId="0" borderId="31" xfId="2" applyNumberFormat="1" applyFont="1" applyFill="1" applyBorder="1" applyAlignment="1">
      <alignment horizontal="center" vertical="center"/>
    </xf>
    <xf numFmtId="0" fontId="4" fillId="0" borderId="31" xfId="2" applyFont="1" applyFill="1" applyBorder="1" applyAlignment="1">
      <alignment horizontal="center" vertical="center"/>
    </xf>
    <xf numFmtId="181" fontId="43" fillId="0" borderId="31" xfId="0" applyNumberFormat="1" applyFont="1" applyFill="1" applyBorder="1" applyAlignment="1">
      <alignment horizontal="center" vertical="center" wrapText="1"/>
    </xf>
    <xf numFmtId="181" fontId="43" fillId="0" borderId="31" xfId="2" applyNumberFormat="1" applyFont="1" applyFill="1" applyBorder="1" applyAlignment="1">
      <alignment horizontal="center" vertical="center"/>
    </xf>
    <xf numFmtId="184" fontId="43" fillId="0" borderId="31" xfId="0" applyNumberFormat="1" applyFont="1" applyFill="1" applyBorder="1" applyAlignment="1">
      <alignment horizontal="center" vertical="center" wrapText="1"/>
    </xf>
    <xf numFmtId="10" fontId="4" fillId="0" borderId="31" xfId="1068" applyNumberFormat="1" applyFont="1" applyFill="1" applyBorder="1" applyAlignment="1" applyProtection="1">
      <alignment horizontal="center" vertical="center"/>
    </xf>
    <xf numFmtId="167" fontId="43" fillId="0" borderId="31" xfId="2" applyNumberFormat="1" applyFont="1" applyFill="1" applyBorder="1" applyAlignment="1">
      <alignment horizontal="center" vertical="center"/>
    </xf>
    <xf numFmtId="184" fontId="9" fillId="0" borderId="31" xfId="0" applyNumberFormat="1" applyFont="1" applyFill="1" applyBorder="1" applyAlignment="1">
      <alignment horizontal="center" vertical="center" wrapText="1"/>
    </xf>
    <xf numFmtId="0" fontId="9" fillId="0" borderId="31" xfId="2" applyFont="1" applyFill="1" applyBorder="1" applyAlignment="1">
      <alignment horizontal="center" vertical="center" wrapText="1"/>
    </xf>
    <xf numFmtId="181" fontId="43" fillId="0" borderId="31" xfId="1071" applyNumberFormat="1" applyFont="1" applyFill="1" applyBorder="1" applyAlignment="1">
      <alignment horizontal="center" vertical="center" wrapText="1"/>
    </xf>
    <xf numFmtId="181" fontId="43" fillId="0" borderId="31" xfId="1072" applyNumberFormat="1" applyFont="1" applyFill="1" applyBorder="1" applyAlignment="1">
      <alignment horizontal="center" vertical="center" wrapText="1"/>
    </xf>
    <xf numFmtId="181" fontId="9" fillId="0" borderId="31" xfId="109" applyNumberFormat="1" applyFont="1" applyFill="1" applyBorder="1" applyAlignment="1">
      <alignment horizontal="center" vertical="center"/>
    </xf>
    <xf numFmtId="173" fontId="9" fillId="0" borderId="31" xfId="109" applyNumberFormat="1" applyFont="1" applyFill="1" applyBorder="1" applyAlignment="1">
      <alignment horizontal="center" vertical="center"/>
    </xf>
    <xf numFmtId="181" fontId="4" fillId="0" borderId="31" xfId="2" applyNumberFormat="1" applyFont="1" applyFill="1" applyBorder="1" applyAlignment="1">
      <alignment horizontal="center" vertical="center"/>
    </xf>
    <xf numFmtId="181" fontId="43" fillId="0" borderId="31" xfId="1068" applyNumberFormat="1" applyFont="1" applyFill="1" applyBorder="1" applyAlignment="1">
      <alignment horizontal="center" vertical="center" wrapText="1"/>
    </xf>
    <xf numFmtId="181" fontId="9" fillId="0" borderId="31" xfId="1072" applyNumberFormat="1" applyFont="1" applyFill="1" applyBorder="1" applyAlignment="1">
      <alignment horizontal="center" vertical="center" wrapText="1"/>
    </xf>
    <xf numFmtId="168" fontId="43" fillId="0" borderId="31" xfId="2" applyNumberFormat="1" applyFont="1" applyFill="1" applyBorder="1" applyAlignment="1">
      <alignment horizontal="center" vertical="center"/>
    </xf>
    <xf numFmtId="181" fontId="9" fillId="0" borderId="31" xfId="2" applyNumberFormat="1" applyFont="1" applyFill="1" applyBorder="1" applyAlignment="1">
      <alignment horizontal="center" vertical="center"/>
    </xf>
    <xf numFmtId="172" fontId="43" fillId="0" borderId="31" xfId="0" applyNumberFormat="1" applyFont="1" applyFill="1" applyBorder="1" applyAlignment="1">
      <alignment horizontal="center" vertical="center" wrapText="1"/>
    </xf>
    <xf numFmtId="172" fontId="43" fillId="0" borderId="31" xfId="1071" applyNumberFormat="1" applyFont="1" applyFill="1" applyBorder="1" applyAlignment="1">
      <alignment horizontal="center" vertical="center" wrapText="1"/>
    </xf>
    <xf numFmtId="172" fontId="43" fillId="0" borderId="31" xfId="35" applyNumberFormat="1" applyFont="1" applyFill="1" applyBorder="1" applyAlignment="1">
      <alignment horizontal="center" vertical="center" wrapText="1"/>
    </xf>
    <xf numFmtId="0" fontId="43" fillId="6" borderId="31" xfId="0" applyFont="1" applyFill="1" applyBorder="1" applyAlignment="1">
      <alignment horizontal="center" vertical="center"/>
    </xf>
    <xf numFmtId="0" fontId="43" fillId="6" borderId="31" xfId="1071" applyFont="1" applyFill="1" applyBorder="1" applyAlignment="1">
      <alignment horizontal="center" vertical="center" wrapText="1"/>
    </xf>
    <xf numFmtId="0" fontId="4" fillId="6" borderId="31" xfId="2" applyFont="1" applyFill="1" applyBorder="1" applyAlignment="1">
      <alignment horizontal="center" vertical="center"/>
    </xf>
    <xf numFmtId="172" fontId="43" fillId="6" borderId="31" xfId="0" applyNumberFormat="1" applyFont="1" applyFill="1" applyBorder="1" applyAlignment="1">
      <alignment horizontal="center" vertical="center" wrapText="1"/>
    </xf>
    <xf numFmtId="181" fontId="43" fillId="6" borderId="31" xfId="0" applyNumberFormat="1" applyFont="1" applyFill="1" applyBorder="1" applyAlignment="1">
      <alignment horizontal="center" vertical="center" wrapText="1"/>
    </xf>
    <xf numFmtId="181" fontId="43" fillId="6" borderId="31" xfId="2" applyNumberFormat="1" applyFont="1" applyFill="1" applyBorder="1" applyAlignment="1">
      <alignment horizontal="center" vertical="center"/>
    </xf>
    <xf numFmtId="184" fontId="43" fillId="6" borderId="31" xfId="0" applyNumberFormat="1" applyFont="1" applyFill="1" applyBorder="1" applyAlignment="1">
      <alignment horizontal="center" vertical="center" wrapText="1"/>
    </xf>
    <xf numFmtId="167" fontId="4" fillId="6" borderId="31" xfId="2" applyNumberFormat="1" applyFont="1" applyFill="1" applyBorder="1" applyAlignment="1">
      <alignment horizontal="center" vertical="center"/>
    </xf>
    <xf numFmtId="10" fontId="4" fillId="6" borderId="31" xfId="1068" applyNumberFormat="1" applyFont="1" applyFill="1" applyBorder="1" applyAlignment="1" applyProtection="1">
      <alignment horizontal="center" vertical="center"/>
    </xf>
    <xf numFmtId="167" fontId="43" fillId="6" borderId="31" xfId="2" applyNumberFormat="1" applyFont="1" applyFill="1" applyBorder="1" applyAlignment="1">
      <alignment horizontal="center" vertical="center"/>
    </xf>
    <xf numFmtId="185" fontId="103" fillId="6" borderId="31" xfId="0" applyNumberFormat="1" applyFont="1" applyFill="1" applyBorder="1" applyAlignment="1">
      <alignment horizontal="center" vertical="center" wrapText="1"/>
    </xf>
    <xf numFmtId="2" fontId="4" fillId="6" borderId="31" xfId="2" applyNumberFormat="1" applyFont="1" applyFill="1" applyBorder="1" applyAlignment="1">
      <alignment vertical="center"/>
    </xf>
    <xf numFmtId="171" fontId="4" fillId="6" borderId="31" xfId="2" applyNumberFormat="1" applyFont="1" applyFill="1" applyBorder="1" applyAlignment="1">
      <alignment horizontal="center" vertical="center"/>
    </xf>
    <xf numFmtId="172" fontId="103" fillId="6" borderId="31" xfId="0" applyNumberFormat="1" applyFont="1" applyFill="1" applyBorder="1" applyAlignment="1">
      <alignment horizontal="center" vertical="center" wrapText="1"/>
    </xf>
    <xf numFmtId="2" fontId="4" fillId="0" borderId="31" xfId="2" applyNumberFormat="1" applyFont="1" applyFill="1" applyBorder="1" applyAlignment="1">
      <alignment vertical="center"/>
    </xf>
    <xf numFmtId="167" fontId="4" fillId="0" borderId="31" xfId="2" applyNumberFormat="1" applyFont="1" applyFill="1" applyBorder="1" applyAlignment="1">
      <alignment vertical="center"/>
    </xf>
    <xf numFmtId="185" fontId="103" fillId="0" borderId="31" xfId="0" applyNumberFormat="1" applyFont="1" applyFill="1" applyBorder="1" applyAlignment="1">
      <alignment horizontal="center" vertical="center" wrapText="1"/>
    </xf>
    <xf numFmtId="2" fontId="6" fillId="0" borderId="31" xfId="2" applyNumberFormat="1" applyFont="1" applyFill="1" applyBorder="1" applyAlignment="1">
      <alignment vertical="center"/>
    </xf>
    <xf numFmtId="167" fontId="6" fillId="0" borderId="31" xfId="2" applyNumberFormat="1" applyFont="1" applyFill="1" applyBorder="1" applyAlignment="1">
      <alignment horizontal="center" vertical="center"/>
    </xf>
    <xf numFmtId="0" fontId="4" fillId="0" borderId="31" xfId="2" applyFont="1" applyFill="1" applyBorder="1" applyAlignment="1">
      <alignment vertical="center" wrapText="1"/>
    </xf>
    <xf numFmtId="186" fontId="103" fillId="0" borderId="31" xfId="0" applyNumberFormat="1" applyFont="1" applyFill="1" applyBorder="1" applyAlignment="1">
      <alignment vertical="center" wrapText="1"/>
    </xf>
    <xf numFmtId="172" fontId="103" fillId="0" borderId="31" xfId="0" applyNumberFormat="1" applyFont="1" applyFill="1" applyBorder="1" applyAlignment="1">
      <alignment horizontal="center" vertical="center" wrapText="1"/>
    </xf>
    <xf numFmtId="182" fontId="103" fillId="0" borderId="31" xfId="0" applyNumberFormat="1" applyFont="1" applyFill="1" applyBorder="1" applyAlignment="1">
      <alignment horizontal="center" vertical="center" wrapText="1"/>
    </xf>
    <xf numFmtId="172" fontId="90" fillId="0" borderId="31" xfId="0" applyNumberFormat="1" applyFont="1" applyFill="1" applyBorder="1" applyAlignment="1">
      <alignment horizontal="center" vertical="center" wrapText="1"/>
    </xf>
    <xf numFmtId="173" fontId="103" fillId="0" borderId="31" xfId="0" applyNumberFormat="1" applyFont="1" applyFill="1" applyBorder="1" applyAlignment="1">
      <alignment horizontal="center" vertical="center"/>
    </xf>
    <xf numFmtId="173" fontId="103" fillId="0" borderId="31" xfId="7" applyNumberFormat="1" applyFont="1" applyFill="1" applyBorder="1" applyAlignment="1">
      <alignment horizontal="center" vertical="center" wrapText="1"/>
    </xf>
    <xf numFmtId="173" fontId="103" fillId="0" borderId="31" xfId="0" applyNumberFormat="1" applyFont="1" applyFill="1" applyBorder="1" applyAlignment="1">
      <alignment horizontal="center" vertical="center" wrapText="1"/>
    </xf>
    <xf numFmtId="0" fontId="46" fillId="0" borderId="31" xfId="0" applyFont="1" applyFill="1" applyBorder="1" applyAlignment="1">
      <alignment horizontal="center" vertical="center" textRotation="255" wrapText="1"/>
    </xf>
    <xf numFmtId="173" fontId="112" fillId="0" borderId="31" xfId="0" applyNumberFormat="1" applyFont="1" applyFill="1" applyBorder="1" applyAlignment="1">
      <alignment horizontal="center" vertical="center"/>
    </xf>
    <xf numFmtId="173" fontId="112" fillId="0" borderId="31" xfId="0" applyNumberFormat="1" applyFont="1" applyFill="1" applyBorder="1" applyAlignment="1">
      <alignment vertical="center"/>
    </xf>
    <xf numFmtId="0" fontId="46" fillId="0" borderId="31" xfId="0" applyFont="1" applyFill="1" applyBorder="1" applyAlignment="1">
      <alignment vertical="center" wrapText="1"/>
    </xf>
    <xf numFmtId="0" fontId="103" fillId="0" borderId="31" xfId="0" applyFont="1" applyFill="1" applyBorder="1" applyAlignment="1">
      <alignment horizontal="left" vertical="center" wrapText="1"/>
    </xf>
    <xf numFmtId="0" fontId="43" fillId="0" borderId="31" xfId="0" applyFont="1" applyFill="1" applyBorder="1" applyAlignment="1">
      <alignment vertical="center"/>
    </xf>
    <xf numFmtId="1" fontId="41" fillId="3" borderId="44" xfId="0" applyNumberFormat="1" applyFont="1" applyFill="1" applyBorder="1" applyAlignment="1" applyProtection="1">
      <alignment horizontal="center" vertical="center"/>
      <protection locked="0"/>
    </xf>
    <xf numFmtId="171" fontId="7" fillId="3" borderId="9" xfId="0" applyNumberFormat="1" applyFont="1" applyFill="1" applyBorder="1" applyAlignment="1" applyProtection="1">
      <alignment horizontal="center" vertical="center"/>
      <protection locked="0"/>
    </xf>
    <xf numFmtId="171" fontId="7" fillId="3" borderId="44" xfId="0" applyNumberFormat="1" applyFont="1" applyFill="1" applyBorder="1" applyAlignment="1" applyProtection="1">
      <alignment horizontal="center" vertical="center"/>
      <protection locked="0"/>
    </xf>
    <xf numFmtId="171" fontId="7" fillId="0" borderId="9" xfId="0" applyNumberFormat="1" applyFont="1" applyFill="1" applyBorder="1" applyAlignment="1" applyProtection="1">
      <alignment horizontal="center" vertical="center"/>
      <protection locked="0"/>
    </xf>
    <xf numFmtId="171" fontId="7" fillId="2" borderId="3" xfId="0" applyNumberFormat="1" applyFont="1" applyFill="1" applyBorder="1" applyAlignment="1" applyProtection="1">
      <alignment horizontal="center" vertical="center"/>
      <protection locked="0"/>
    </xf>
    <xf numFmtId="171" fontId="7" fillId="3" borderId="3" xfId="0" applyNumberFormat="1" applyFont="1" applyFill="1" applyBorder="1" applyAlignment="1" applyProtection="1">
      <alignment horizontal="center" vertical="center"/>
      <protection locked="0"/>
    </xf>
    <xf numFmtId="171" fontId="7" fillId="0" borderId="3" xfId="0" applyNumberFormat="1" applyFont="1" applyFill="1" applyBorder="1" applyAlignment="1" applyProtection="1">
      <alignment horizontal="center" vertical="center"/>
      <protection locked="0"/>
    </xf>
    <xf numFmtId="0" fontId="38" fillId="0" borderId="9" xfId="0" applyFont="1" applyBorder="1" applyAlignment="1">
      <alignment horizontal="center" vertical="center"/>
    </xf>
    <xf numFmtId="171" fontId="47" fillId="2" borderId="3" xfId="0" applyNumberFormat="1" applyFont="1" applyFill="1" applyBorder="1" applyAlignment="1">
      <alignment horizontal="center" vertical="center"/>
    </xf>
    <xf numFmtId="171" fontId="47" fillId="0" borderId="3" xfId="0" applyNumberFormat="1" applyFont="1" applyBorder="1" applyAlignment="1">
      <alignment horizontal="center" vertical="center"/>
    </xf>
    <xf numFmtId="0" fontId="48" fillId="0" borderId="9" xfId="0" applyFont="1" applyBorder="1" applyAlignment="1">
      <alignment horizontal="center" vertical="center"/>
    </xf>
    <xf numFmtId="0" fontId="48" fillId="0" borderId="3" xfId="0" applyFont="1" applyBorder="1" applyAlignment="1">
      <alignment horizontal="center" vertical="center"/>
    </xf>
    <xf numFmtId="0" fontId="6" fillId="0" borderId="9" xfId="2" applyFont="1" applyFill="1" applyBorder="1" applyAlignment="1">
      <alignment horizontal="center" vertical="center"/>
    </xf>
    <xf numFmtId="0" fontId="88" fillId="0" borderId="3" xfId="0" applyFont="1" applyBorder="1" applyAlignment="1">
      <alignment horizontal="center" vertical="center"/>
    </xf>
    <xf numFmtId="0" fontId="6" fillId="9" borderId="9" xfId="2" applyFont="1" applyFill="1" applyBorder="1" applyAlignment="1">
      <alignment horizontal="center" vertical="center"/>
    </xf>
    <xf numFmtId="0" fontId="113" fillId="0" borderId="3" xfId="0" applyFont="1" applyBorder="1" applyAlignment="1">
      <alignment horizontal="center" vertical="center"/>
    </xf>
    <xf numFmtId="0" fontId="45" fillId="6" borderId="31" xfId="0" applyFont="1" applyFill="1" applyBorder="1" applyAlignment="1">
      <alignment horizontal="center" vertical="center" wrapText="1"/>
    </xf>
    <xf numFmtId="0" fontId="6" fillId="6" borderId="44" xfId="2" applyFont="1" applyFill="1" applyBorder="1" applyAlignment="1">
      <alignment horizontal="center" vertical="center"/>
    </xf>
    <xf numFmtId="181" fontId="7" fillId="0" borderId="31" xfId="2" applyNumberFormat="1" applyFont="1" applyFill="1" applyBorder="1" applyAlignment="1">
      <alignment horizontal="center" vertical="center"/>
    </xf>
    <xf numFmtId="165" fontId="114" fillId="2" borderId="31" xfId="1073" applyNumberFormat="1" applyFont="1" applyFill="1" applyBorder="1" applyAlignment="1" applyProtection="1">
      <alignment horizontal="center" vertical="center" wrapText="1"/>
      <protection locked="0"/>
    </xf>
    <xf numFmtId="0" fontId="114" fillId="2" borderId="31" xfId="1074" applyFont="1" applyFill="1" applyBorder="1" applyAlignment="1">
      <alignment horizontal="center" vertical="center" wrapText="1"/>
    </xf>
    <xf numFmtId="2" fontId="4" fillId="2" borderId="43" xfId="2" applyNumberFormat="1" applyFont="1" applyFill="1" applyBorder="1" applyAlignment="1">
      <alignment horizontal="center" vertical="center"/>
    </xf>
    <xf numFmtId="0" fontId="43" fillId="2" borderId="47" xfId="2" applyFont="1" applyFill="1" applyBorder="1" applyAlignment="1">
      <alignment horizontal="center" vertical="center" wrapText="1"/>
    </xf>
    <xf numFmtId="2" fontId="4" fillId="2" borderId="48" xfId="2" applyNumberFormat="1" applyFont="1" applyFill="1" applyBorder="1" applyAlignment="1">
      <alignment horizontal="center" vertical="center"/>
    </xf>
    <xf numFmtId="0" fontId="115" fillId="2" borderId="50" xfId="41" applyFont="1" applyFill="1" applyBorder="1" applyAlignment="1">
      <alignment horizontal="center" vertical="center"/>
    </xf>
    <xf numFmtId="0" fontId="43" fillId="0" borderId="50" xfId="0" applyFont="1" applyFill="1" applyBorder="1" applyAlignment="1">
      <alignment horizontal="center" vertical="center"/>
    </xf>
    <xf numFmtId="165" fontId="114" fillId="2" borderId="50" xfId="1073" applyNumberFormat="1" applyFont="1" applyFill="1" applyBorder="1" applyAlignment="1" applyProtection="1">
      <alignment horizontal="center" vertical="center" wrapText="1"/>
      <protection locked="0"/>
    </xf>
    <xf numFmtId="0" fontId="114" fillId="2" borderId="50" xfId="1074" applyFont="1" applyFill="1" applyBorder="1" applyAlignment="1">
      <alignment horizontal="center" vertical="center" wrapText="1"/>
    </xf>
    <xf numFmtId="0" fontId="43" fillId="2" borderId="50" xfId="58" applyFont="1" applyFill="1" applyBorder="1" applyAlignment="1">
      <alignment horizontal="center" vertical="center"/>
    </xf>
    <xf numFmtId="0" fontId="115" fillId="2" borderId="50" xfId="58" applyFont="1" applyFill="1" applyBorder="1" applyAlignment="1">
      <alignment horizontal="center" vertical="center"/>
    </xf>
    <xf numFmtId="0" fontId="43" fillId="2" borderId="50" xfId="60" applyFont="1" applyFill="1" applyBorder="1" applyAlignment="1">
      <alignment horizontal="center" vertical="center"/>
    </xf>
    <xf numFmtId="0" fontId="115" fillId="2" borderId="50" xfId="60" applyFont="1" applyFill="1" applyBorder="1" applyAlignment="1">
      <alignment horizontal="center" vertical="center"/>
    </xf>
    <xf numFmtId="0" fontId="43" fillId="2" borderId="50" xfId="78" applyFont="1" applyFill="1" applyBorder="1" applyAlignment="1">
      <alignment horizontal="center" vertical="center"/>
    </xf>
    <xf numFmtId="0" fontId="115" fillId="2" borderId="50" xfId="78" applyFont="1" applyFill="1" applyBorder="1" applyAlignment="1">
      <alignment horizontal="center" vertical="center"/>
    </xf>
    <xf numFmtId="0" fontId="47" fillId="0" borderId="50" xfId="0" applyFont="1" applyFill="1" applyBorder="1" applyAlignment="1">
      <alignment horizontal="center" vertical="center"/>
    </xf>
    <xf numFmtId="0" fontId="6" fillId="0" borderId="50" xfId="2" applyFont="1" applyFill="1" applyBorder="1" applyAlignment="1">
      <alignment vertical="center"/>
    </xf>
    <xf numFmtId="2" fontId="6" fillId="0" borderId="50" xfId="2" applyNumberFormat="1" applyFont="1" applyFill="1" applyBorder="1" applyAlignment="1">
      <alignment horizontal="center" vertical="center"/>
    </xf>
    <xf numFmtId="0" fontId="40" fillId="0" borderId="50" xfId="2" applyFont="1" applyFill="1" applyBorder="1" applyAlignment="1">
      <alignment vertical="center"/>
    </xf>
    <xf numFmtId="0" fontId="114" fillId="2" borderId="50" xfId="681" applyFont="1" applyFill="1" applyBorder="1" applyAlignment="1">
      <alignment horizontal="center" vertical="center" wrapText="1"/>
    </xf>
    <xf numFmtId="0" fontId="43" fillId="2" borderId="50" xfId="681" applyFont="1" applyFill="1" applyBorder="1" applyAlignment="1">
      <alignment horizontal="center" vertical="center"/>
    </xf>
    <xf numFmtId="0" fontId="115" fillId="2" borderId="50" xfId="681" applyFont="1" applyFill="1" applyBorder="1" applyAlignment="1">
      <alignment horizontal="center" vertical="center"/>
    </xf>
    <xf numFmtId="0" fontId="43" fillId="2" borderId="50" xfId="682" applyFont="1" applyFill="1" applyBorder="1" applyAlignment="1">
      <alignment horizontal="center" vertical="center"/>
    </xf>
    <xf numFmtId="0" fontId="115" fillId="2" borderId="50" xfId="682" applyFont="1" applyFill="1" applyBorder="1" applyAlignment="1">
      <alignment horizontal="center" vertical="center"/>
    </xf>
    <xf numFmtId="0" fontId="43" fillId="2" borderId="50" xfId="1076" applyFont="1" applyFill="1" applyBorder="1" applyAlignment="1">
      <alignment horizontal="center" vertical="center"/>
    </xf>
    <xf numFmtId="0" fontId="115" fillId="2" borderId="50" xfId="1076" applyFont="1" applyFill="1" applyBorder="1" applyAlignment="1">
      <alignment horizontal="center" vertical="center"/>
    </xf>
    <xf numFmtId="0" fontId="43" fillId="2" borderId="50" xfId="1077" applyFont="1" applyFill="1" applyBorder="1" applyAlignment="1">
      <alignment horizontal="center" vertical="center"/>
    </xf>
    <xf numFmtId="0" fontId="115" fillId="2" borderId="50" xfId="1077" applyFont="1" applyFill="1" applyBorder="1" applyAlignment="1">
      <alignment horizontal="center" vertical="center"/>
    </xf>
    <xf numFmtId="2" fontId="4" fillId="2" borderId="52" xfId="2" applyNumberFormat="1" applyFont="1" applyFill="1" applyBorder="1" applyAlignment="1">
      <alignment horizontal="center" vertical="center"/>
    </xf>
    <xf numFmtId="0" fontId="43" fillId="2" borderId="50" xfId="1078" applyFont="1" applyFill="1" applyBorder="1" applyAlignment="1">
      <alignment horizontal="center" vertical="center"/>
    </xf>
    <xf numFmtId="0" fontId="43" fillId="2" borderId="48" xfId="2" applyFont="1" applyFill="1" applyBorder="1" applyAlignment="1">
      <alignment horizontal="center" vertical="center" wrapText="1"/>
    </xf>
    <xf numFmtId="0" fontId="115" fillId="2" borderId="50" xfId="1078" applyFont="1" applyFill="1" applyBorder="1" applyAlignment="1">
      <alignment horizontal="center" vertical="center"/>
    </xf>
    <xf numFmtId="0" fontId="43" fillId="2" borderId="50" xfId="1079" applyFont="1" applyFill="1" applyBorder="1" applyAlignment="1">
      <alignment horizontal="center" vertical="center"/>
    </xf>
    <xf numFmtId="0" fontId="115" fillId="2" borderId="50" xfId="1079" applyFont="1" applyFill="1" applyBorder="1" applyAlignment="1">
      <alignment horizontal="center" vertical="center"/>
    </xf>
    <xf numFmtId="0" fontId="43" fillId="2" borderId="50" xfId="1080" applyFont="1" applyFill="1" applyBorder="1" applyAlignment="1">
      <alignment horizontal="center" vertical="center"/>
    </xf>
    <xf numFmtId="0" fontId="115" fillId="2" borderId="50" xfId="1080" applyFont="1" applyFill="1" applyBorder="1" applyAlignment="1">
      <alignment horizontal="center" vertical="center"/>
    </xf>
    <xf numFmtId="0" fontId="43" fillId="2" borderId="50" xfId="1081" applyFont="1" applyFill="1" applyBorder="1" applyAlignment="1">
      <alignment horizontal="center" vertical="center"/>
    </xf>
    <xf numFmtId="0" fontId="115" fillId="2" borderId="50" xfId="1081" applyFont="1" applyFill="1" applyBorder="1" applyAlignment="1">
      <alignment horizontal="center" vertical="center"/>
    </xf>
    <xf numFmtId="0" fontId="43" fillId="2" borderId="50" xfId="1082" applyFont="1" applyFill="1" applyBorder="1" applyAlignment="1">
      <alignment horizontal="center" vertical="center"/>
    </xf>
    <xf numFmtId="0" fontId="115" fillId="2" borderId="50" xfId="1082" applyFont="1" applyFill="1" applyBorder="1" applyAlignment="1">
      <alignment horizontal="center" vertical="center"/>
    </xf>
    <xf numFmtId="0" fontId="6" fillId="0" borderId="50" xfId="2" applyFont="1" applyFill="1" applyBorder="1" applyAlignment="1">
      <alignment vertical="center" wrapText="1"/>
    </xf>
    <xf numFmtId="2" fontId="4" fillId="0" borderId="50" xfId="2" applyNumberFormat="1" applyFont="1" applyFill="1" applyBorder="1" applyAlignment="1">
      <alignment horizontal="center" vertical="center"/>
    </xf>
    <xf numFmtId="0" fontId="43" fillId="0" borderId="50" xfId="2" applyFont="1" applyFill="1" applyBorder="1" applyAlignment="1">
      <alignment horizontal="center" vertical="center"/>
    </xf>
    <xf numFmtId="0" fontId="9" fillId="0" borderId="50" xfId="2" applyFont="1" applyFill="1" applyBorder="1" applyAlignment="1">
      <alignment vertical="center"/>
    </xf>
    <xf numFmtId="0" fontId="47" fillId="0" borderId="50" xfId="2" applyFont="1" applyFill="1" applyBorder="1" applyAlignment="1">
      <alignment horizontal="center" vertical="center"/>
    </xf>
    <xf numFmtId="2" fontId="6" fillId="0" borderId="50" xfId="2" applyNumberFormat="1" applyFont="1" applyFill="1" applyBorder="1" applyAlignment="1">
      <alignment vertical="center"/>
    </xf>
    <xf numFmtId="0" fontId="43" fillId="2" borderId="50" xfId="1083" applyFont="1" applyFill="1" applyBorder="1" applyAlignment="1">
      <alignment horizontal="center" vertical="center"/>
    </xf>
    <xf numFmtId="0" fontId="115" fillId="2" borderId="50" xfId="1083" applyFont="1" applyFill="1" applyBorder="1" applyAlignment="1">
      <alignment horizontal="center" vertical="center"/>
    </xf>
    <xf numFmtId="165" fontId="114" fillId="2" borderId="46" xfId="1073" applyNumberFormat="1" applyFont="1" applyFill="1" applyBorder="1" applyAlignment="1" applyProtection="1">
      <alignment horizontal="center" vertical="center" wrapText="1"/>
      <protection locked="0"/>
    </xf>
    <xf numFmtId="0" fontId="43" fillId="2" borderId="50" xfId="1084" applyFont="1" applyFill="1" applyBorder="1" applyAlignment="1">
      <alignment horizontal="center" vertical="center"/>
    </xf>
    <xf numFmtId="0" fontId="115" fillId="2" borderId="50" xfId="1084" applyFont="1" applyFill="1" applyBorder="1" applyAlignment="1">
      <alignment horizontal="center" vertical="center"/>
    </xf>
    <xf numFmtId="2" fontId="4" fillId="2" borderId="53" xfId="2" applyNumberFormat="1" applyFont="1" applyFill="1" applyBorder="1" applyAlignment="1">
      <alignment horizontal="center" vertical="center"/>
    </xf>
    <xf numFmtId="2" fontId="4" fillId="2" borderId="54" xfId="2" applyNumberFormat="1" applyFont="1" applyFill="1" applyBorder="1" applyAlignment="1">
      <alignment horizontal="center" vertical="center"/>
    </xf>
    <xf numFmtId="0" fontId="43" fillId="2" borderId="32" xfId="1085" applyFont="1" applyFill="1" applyBorder="1" applyAlignment="1">
      <alignment horizontal="center" vertical="center"/>
    </xf>
    <xf numFmtId="0" fontId="43" fillId="2" borderId="5" xfId="2" applyFont="1" applyFill="1" applyBorder="1" applyAlignment="1">
      <alignment horizontal="center" vertical="center" wrapText="1"/>
    </xf>
    <xf numFmtId="2" fontId="4" fillId="2" borderId="6" xfId="2" applyNumberFormat="1" applyFont="1" applyFill="1" applyBorder="1" applyAlignment="1">
      <alignment horizontal="center" vertical="center"/>
    </xf>
    <xf numFmtId="0" fontId="115" fillId="2" borderId="3" xfId="1085" applyFont="1" applyFill="1" applyBorder="1" applyAlignment="1">
      <alignment horizontal="center" vertical="center"/>
    </xf>
    <xf numFmtId="0" fontId="43" fillId="0" borderId="3" xfId="0" applyFont="1" applyFill="1" applyBorder="1" applyAlignment="1">
      <alignment horizontal="center" vertical="center"/>
    </xf>
    <xf numFmtId="165" fontId="114" fillId="2" borderId="8" xfId="1073" applyNumberFormat="1" applyFont="1" applyFill="1" applyBorder="1" applyAlignment="1" applyProtection="1">
      <alignment horizontal="center" vertical="center" wrapText="1"/>
      <protection locked="0"/>
    </xf>
    <xf numFmtId="0" fontId="114" fillId="2" borderId="3" xfId="1074" applyFont="1" applyFill="1" applyBorder="1" applyAlignment="1">
      <alignment horizontal="center" vertical="center" wrapText="1"/>
    </xf>
    <xf numFmtId="0" fontId="43" fillId="2" borderId="3" xfId="1085" applyFont="1" applyFill="1" applyBorder="1" applyAlignment="1">
      <alignment horizontal="center" vertical="center"/>
    </xf>
    <xf numFmtId="0" fontId="43" fillId="2" borderId="3" xfId="2" applyFont="1" applyFill="1" applyBorder="1" applyAlignment="1">
      <alignment horizontal="center" vertical="center" wrapText="1"/>
    </xf>
    <xf numFmtId="2" fontId="4" fillId="2" borderId="18" xfId="2" applyNumberFormat="1" applyFont="1" applyFill="1" applyBorder="1" applyAlignment="1">
      <alignment horizontal="center" vertical="center"/>
    </xf>
    <xf numFmtId="0" fontId="114" fillId="2" borderId="7" xfId="1074" applyFont="1" applyFill="1" applyBorder="1" applyAlignment="1">
      <alignment horizontal="center" vertical="center" wrapText="1"/>
    </xf>
    <xf numFmtId="165" fontId="114" fillId="2" borderId="3" xfId="1073" applyNumberFormat="1" applyFont="1" applyFill="1" applyBorder="1" applyAlignment="1" applyProtection="1">
      <alignment horizontal="center" vertical="center" wrapText="1"/>
      <protection locked="0"/>
    </xf>
    <xf numFmtId="0" fontId="43" fillId="2" borderId="3" xfId="723" applyFont="1" applyFill="1" applyBorder="1" applyAlignment="1">
      <alignment horizontal="center" vertical="center"/>
    </xf>
    <xf numFmtId="0" fontId="115" fillId="2" borderId="50" xfId="723" applyFont="1" applyFill="1" applyBorder="1" applyAlignment="1">
      <alignment horizontal="center" vertical="center"/>
    </xf>
    <xf numFmtId="165" fontId="114" fillId="2" borderId="55" xfId="1073" applyNumberFormat="1" applyFont="1" applyFill="1" applyBorder="1" applyAlignment="1" applyProtection="1">
      <alignment horizontal="center" vertical="center" wrapText="1"/>
      <protection locked="0"/>
    </xf>
    <xf numFmtId="2" fontId="4" fillId="2" borderId="50" xfId="2" applyNumberFormat="1" applyFont="1" applyFill="1" applyBorder="1" applyAlignment="1">
      <alignment horizontal="center" vertical="center"/>
    </xf>
    <xf numFmtId="0" fontId="43" fillId="2" borderId="50" xfId="1086" applyFont="1" applyFill="1" applyBorder="1" applyAlignment="1">
      <alignment horizontal="center" vertical="center"/>
    </xf>
    <xf numFmtId="0" fontId="43" fillId="2" borderId="50" xfId="2" applyFont="1" applyFill="1" applyBorder="1" applyAlignment="1">
      <alignment horizontal="center" vertical="center" wrapText="1"/>
    </xf>
    <xf numFmtId="0" fontId="115" fillId="2" borderId="3" xfId="1086" applyFont="1" applyFill="1" applyBorder="1" applyAlignment="1">
      <alignment horizontal="center" vertical="center"/>
    </xf>
    <xf numFmtId="0" fontId="43" fillId="2" borderId="3" xfId="1087" applyFont="1" applyFill="1" applyBorder="1" applyAlignment="1">
      <alignment horizontal="center" vertical="center"/>
    </xf>
    <xf numFmtId="0" fontId="115" fillId="2" borderId="50" xfId="1087" applyFont="1" applyFill="1" applyBorder="1" applyAlignment="1">
      <alignment horizontal="center" vertical="center"/>
    </xf>
    <xf numFmtId="2" fontId="6" fillId="2" borderId="50" xfId="2" applyNumberFormat="1" applyFont="1" applyFill="1" applyBorder="1" applyAlignment="1">
      <alignment vertical="center"/>
    </xf>
    <xf numFmtId="0" fontId="9" fillId="2" borderId="50" xfId="1088" applyFont="1" applyFill="1" applyBorder="1" applyAlignment="1">
      <alignment horizontal="center" vertical="center" wrapText="1"/>
    </xf>
    <xf numFmtId="0" fontId="9" fillId="2" borderId="50" xfId="1088" applyNumberFormat="1" applyFont="1" applyFill="1" applyBorder="1" applyAlignment="1">
      <alignment horizontal="center" vertical="center" wrapText="1"/>
    </xf>
    <xf numFmtId="0" fontId="43" fillId="2" borderId="50" xfId="1088" applyFont="1" applyFill="1" applyBorder="1" applyAlignment="1">
      <alignment horizontal="center" vertical="center"/>
    </xf>
    <xf numFmtId="0" fontId="9" fillId="2" borderId="31" xfId="2" applyFont="1" applyFill="1" applyBorder="1" applyAlignment="1">
      <alignment horizontal="center" vertical="center" wrapText="1"/>
    </xf>
    <xf numFmtId="0" fontId="9" fillId="2" borderId="31" xfId="1074" applyNumberFormat="1" applyFont="1" applyFill="1" applyBorder="1" applyAlignment="1">
      <alignment horizontal="center" vertical="center" wrapText="1"/>
    </xf>
    <xf numFmtId="0" fontId="43" fillId="2" borderId="31" xfId="1089" applyFont="1" applyFill="1" applyBorder="1" applyAlignment="1">
      <alignment horizontal="center" vertical="center"/>
    </xf>
    <xf numFmtId="0" fontId="43" fillId="2" borderId="31"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7" xfId="1074" applyFont="1" applyFill="1" applyBorder="1" applyAlignment="1">
      <alignment horizontal="center" vertical="center" wrapText="1"/>
    </xf>
    <xf numFmtId="0" fontId="9" fillId="2" borderId="31" xfId="1074" applyFont="1" applyFill="1" applyBorder="1" applyAlignment="1">
      <alignment horizontal="center" vertical="center" wrapText="1"/>
    </xf>
    <xf numFmtId="0" fontId="43" fillId="2" borderId="31" xfId="1090" applyFont="1" applyFill="1" applyBorder="1" applyAlignment="1">
      <alignment horizontal="center" vertical="center"/>
    </xf>
    <xf numFmtId="0" fontId="9" fillId="2" borderId="31" xfId="1091" applyFont="1" applyFill="1" applyBorder="1" applyAlignment="1">
      <alignment horizontal="center" vertical="center" wrapText="1"/>
    </xf>
    <xf numFmtId="0" fontId="43" fillId="2" borderId="31" xfId="1091" applyFont="1" applyFill="1" applyBorder="1" applyAlignment="1">
      <alignment horizontal="center" vertical="center"/>
    </xf>
    <xf numFmtId="0" fontId="9" fillId="2" borderId="31" xfId="1092" applyFont="1" applyFill="1" applyBorder="1" applyAlignment="1">
      <alignment horizontal="center" vertical="center" wrapText="1"/>
    </xf>
    <xf numFmtId="0" fontId="43" fillId="2" borderId="31" xfId="1092" applyFont="1" applyFill="1" applyBorder="1" applyAlignment="1">
      <alignment horizontal="center" vertical="center"/>
    </xf>
    <xf numFmtId="0" fontId="114" fillId="2" borderId="31" xfId="2" applyFont="1" applyFill="1" applyBorder="1" applyAlignment="1">
      <alignment horizontal="center" vertical="center" wrapText="1"/>
    </xf>
    <xf numFmtId="0" fontId="43" fillId="2" borderId="31" xfId="1093" applyFont="1" applyFill="1" applyBorder="1" applyAlignment="1">
      <alignment horizontal="center" vertical="center"/>
    </xf>
    <xf numFmtId="0" fontId="9" fillId="2" borderId="31" xfId="1093" applyFont="1" applyFill="1" applyBorder="1" applyAlignment="1">
      <alignment horizontal="center" vertical="center" wrapText="1"/>
    </xf>
    <xf numFmtId="0" fontId="9" fillId="2" borderId="7" xfId="1093" applyFont="1" applyFill="1" applyBorder="1" applyAlignment="1">
      <alignment horizontal="center" vertical="center" wrapText="1"/>
    </xf>
    <xf numFmtId="0" fontId="9" fillId="2" borderId="7" xfId="104" applyFont="1" applyFill="1" applyBorder="1" applyAlignment="1">
      <alignment horizontal="center" vertical="center" wrapText="1"/>
    </xf>
    <xf numFmtId="2" fontId="4" fillId="2" borderId="15" xfId="2" applyNumberFormat="1" applyFont="1" applyFill="1" applyBorder="1" applyAlignment="1">
      <alignment horizontal="center" vertical="center"/>
    </xf>
    <xf numFmtId="0" fontId="43" fillId="2" borderId="7" xfId="104" applyFont="1" applyFill="1" applyBorder="1" applyAlignment="1">
      <alignment horizontal="center" vertical="center"/>
    </xf>
    <xf numFmtId="0" fontId="43" fillId="2" borderId="57" xfId="39" applyNumberFormat="1" applyFont="1" applyFill="1" applyBorder="1" applyAlignment="1">
      <alignment horizontal="center" vertical="center" wrapText="1"/>
    </xf>
    <xf numFmtId="2" fontId="4" fillId="2" borderId="51" xfId="2" applyNumberFormat="1" applyFont="1" applyFill="1" applyBorder="1" applyAlignment="1">
      <alignment horizontal="center" vertical="center"/>
    </xf>
    <xf numFmtId="0" fontId="9" fillId="2" borderId="31" xfId="39" applyFont="1" applyFill="1" applyBorder="1" applyAlignment="1">
      <alignment horizontal="center" vertical="center" wrapText="1"/>
    </xf>
    <xf numFmtId="0" fontId="9" fillId="2" borderId="31" xfId="1094" applyNumberFormat="1" applyFont="1" applyFill="1" applyBorder="1" applyAlignment="1">
      <alignment horizontal="center" vertical="center" wrapText="1"/>
    </xf>
    <xf numFmtId="2" fontId="4" fillId="2" borderId="4" xfId="2" applyNumberFormat="1" applyFont="1" applyFill="1" applyBorder="1" applyAlignment="1">
      <alignment horizontal="center" vertical="center"/>
    </xf>
    <xf numFmtId="0" fontId="43" fillId="2" borderId="31" xfId="39" applyNumberFormat="1" applyFont="1" applyFill="1" applyBorder="1" applyAlignment="1">
      <alignment horizontal="center" vertical="center" wrapText="1"/>
    </xf>
    <xf numFmtId="0" fontId="9" fillId="2" borderId="31" xfId="1094" applyFont="1" applyFill="1" applyBorder="1" applyAlignment="1">
      <alignment horizontal="center" vertical="center" wrapText="1"/>
    </xf>
    <xf numFmtId="0" fontId="43" fillId="2" borderId="31" xfId="39" applyFont="1" applyFill="1" applyBorder="1" applyAlignment="1">
      <alignment horizontal="center" vertical="center" wrapText="1"/>
    </xf>
    <xf numFmtId="0" fontId="9" fillId="2" borderId="7" xfId="39" applyFont="1" applyFill="1" applyBorder="1" applyAlignment="1">
      <alignment horizontal="center" vertical="center" wrapText="1"/>
    </xf>
    <xf numFmtId="0" fontId="43" fillId="2" borderId="31" xfId="39" applyFont="1" applyFill="1" applyBorder="1" applyAlignment="1">
      <alignment horizontal="center" vertical="top" wrapText="1"/>
    </xf>
    <xf numFmtId="0" fontId="101" fillId="2" borderId="31" xfId="2" applyFont="1" applyFill="1" applyBorder="1" applyAlignment="1">
      <alignment horizontal="center" vertical="center" wrapText="1"/>
    </xf>
    <xf numFmtId="14" fontId="43" fillId="2" borderId="31" xfId="39" applyNumberFormat="1" applyFont="1" applyFill="1" applyBorder="1" applyAlignment="1">
      <alignment horizontal="center" vertical="center" wrapText="1"/>
    </xf>
    <xf numFmtId="0" fontId="44" fillId="2" borderId="0" xfId="104" applyFont="1" applyFill="1" applyAlignment="1">
      <alignment horizontal="center" vertical="center"/>
    </xf>
    <xf numFmtId="0" fontId="43" fillId="2" borderId="31" xfId="1095" applyFont="1" applyFill="1" applyBorder="1" applyAlignment="1">
      <alignment horizontal="center" vertical="center"/>
    </xf>
    <xf numFmtId="0" fontId="9" fillId="2" borderId="31" xfId="1095" applyFont="1" applyFill="1" applyBorder="1" applyAlignment="1">
      <alignment horizontal="center" vertical="center"/>
    </xf>
    <xf numFmtId="0" fontId="9" fillId="2" borderId="31" xfId="1096" applyFont="1" applyFill="1" applyBorder="1" applyAlignment="1">
      <alignment horizontal="center" vertical="center" wrapText="1"/>
    </xf>
    <xf numFmtId="0" fontId="43" fillId="2" borderId="31" xfId="1096" applyFont="1" applyFill="1" applyBorder="1" applyAlignment="1">
      <alignment horizontal="center" vertical="center"/>
    </xf>
    <xf numFmtId="0" fontId="43" fillId="2" borderId="31" xfId="1097" applyFont="1" applyFill="1" applyBorder="1" applyAlignment="1">
      <alignment horizontal="center" vertical="center"/>
    </xf>
    <xf numFmtId="0" fontId="9" fillId="2" borderId="3" xfId="1098" applyFont="1" applyFill="1" applyBorder="1" applyAlignment="1">
      <alignment horizontal="center" vertical="center" wrapText="1"/>
    </xf>
    <xf numFmtId="0" fontId="9" fillId="2" borderId="3" xfId="1074" applyFont="1" applyFill="1" applyBorder="1" applyAlignment="1">
      <alignment horizontal="center" vertical="center" wrapText="1"/>
    </xf>
    <xf numFmtId="0" fontId="43" fillId="2" borderId="3" xfId="1098" applyFont="1" applyFill="1" applyBorder="1" applyAlignment="1">
      <alignment horizontal="center" vertical="center"/>
    </xf>
    <xf numFmtId="0" fontId="9" fillId="2" borderId="31" xfId="1099" applyFont="1" applyFill="1" applyBorder="1" applyAlignment="1">
      <alignment horizontal="center" vertical="center" wrapText="1"/>
    </xf>
    <xf numFmtId="0" fontId="43" fillId="2" borderId="31" xfId="1099" applyFont="1" applyFill="1" applyBorder="1" applyAlignment="1">
      <alignment horizontal="center" vertical="center"/>
    </xf>
    <xf numFmtId="0" fontId="9" fillId="2" borderId="31" xfId="1100" applyFont="1" applyFill="1" applyBorder="1" applyAlignment="1">
      <alignment horizontal="center" vertical="center" wrapText="1"/>
    </xf>
    <xf numFmtId="0" fontId="43" fillId="2" borderId="31" xfId="1100" applyFont="1" applyFill="1" applyBorder="1" applyAlignment="1">
      <alignment horizontal="center" vertical="center"/>
    </xf>
    <xf numFmtId="0" fontId="114" fillId="2" borderId="3" xfId="2" applyFont="1" applyFill="1" applyBorder="1" applyAlignment="1">
      <alignment horizontal="center" vertical="center" wrapText="1"/>
    </xf>
    <xf numFmtId="0" fontId="43" fillId="2" borderId="3" xfId="1100" applyFont="1" applyFill="1" applyBorder="1" applyAlignment="1">
      <alignment horizontal="center" vertical="center"/>
    </xf>
    <xf numFmtId="0" fontId="9" fillId="2" borderId="3" xfId="1101" applyFont="1" applyFill="1" applyBorder="1" applyAlignment="1">
      <alignment horizontal="center" vertical="center" wrapText="1"/>
    </xf>
    <xf numFmtId="0" fontId="43" fillId="2" borderId="3" xfId="1101" applyFont="1" applyFill="1" applyBorder="1" applyAlignment="1">
      <alignment horizontal="center" vertical="center"/>
    </xf>
    <xf numFmtId="0" fontId="6" fillId="6" borderId="44" xfId="2" applyFont="1" applyFill="1" applyBorder="1" applyAlignment="1">
      <alignment horizontal="left" vertical="center"/>
    </xf>
    <xf numFmtId="1" fontId="6" fillId="6" borderId="31" xfId="2" applyNumberFormat="1" applyFont="1" applyFill="1" applyBorder="1" applyAlignment="1">
      <alignment horizontal="center" vertical="center"/>
    </xf>
    <xf numFmtId="2" fontId="114" fillId="2" borderId="31" xfId="1073" applyNumberFormat="1" applyFont="1" applyFill="1" applyBorder="1" applyAlignment="1" applyProtection="1">
      <alignment horizontal="center" vertical="center" wrapText="1"/>
      <protection locked="0"/>
    </xf>
    <xf numFmtId="2" fontId="114" fillId="2" borderId="50" xfId="58" applyNumberFormat="1" applyFont="1" applyFill="1" applyBorder="1" applyAlignment="1">
      <alignment horizontal="center" vertical="center"/>
    </xf>
    <xf numFmtId="2" fontId="114" fillId="2" borderId="50" xfId="60" applyNumberFormat="1" applyFont="1" applyFill="1" applyBorder="1" applyAlignment="1">
      <alignment horizontal="center" vertical="center"/>
    </xf>
    <xf numFmtId="2" fontId="114" fillId="2" borderId="50" xfId="78" applyNumberFormat="1" applyFont="1" applyFill="1" applyBorder="1" applyAlignment="1">
      <alignment horizontal="center" vertical="center"/>
    </xf>
    <xf numFmtId="2" fontId="114" fillId="2" borderId="51" xfId="1075" applyNumberFormat="1" applyFont="1" applyFill="1" applyBorder="1" applyAlignment="1">
      <alignment horizontal="center" vertical="center" wrapText="1"/>
    </xf>
    <xf numFmtId="2" fontId="114" fillId="2" borderId="50" xfId="682" applyNumberFormat="1" applyFont="1" applyFill="1" applyBorder="1" applyAlignment="1">
      <alignment horizontal="center" vertical="center"/>
    </xf>
    <xf numFmtId="2" fontId="114" fillId="2" borderId="50" xfId="1076" applyNumberFormat="1" applyFont="1" applyFill="1" applyBorder="1" applyAlignment="1">
      <alignment horizontal="center" vertical="center"/>
    </xf>
    <xf numFmtId="2" fontId="114" fillId="2" borderId="50" xfId="1077" applyNumberFormat="1" applyFont="1" applyFill="1" applyBorder="1" applyAlignment="1">
      <alignment horizontal="center" vertical="center"/>
    </xf>
    <xf numFmtId="2" fontId="114" fillId="2" borderId="50" xfId="1078" applyNumberFormat="1" applyFont="1" applyFill="1" applyBorder="1" applyAlignment="1">
      <alignment horizontal="center" vertical="center"/>
    </xf>
    <xf numFmtId="2" fontId="114" fillId="2" borderId="50" xfId="1079" applyNumberFormat="1" applyFont="1" applyFill="1" applyBorder="1" applyAlignment="1">
      <alignment horizontal="center" vertical="center"/>
    </xf>
    <xf numFmtId="2" fontId="114" fillId="2" borderId="50" xfId="1080" applyNumberFormat="1" applyFont="1" applyFill="1" applyBorder="1" applyAlignment="1">
      <alignment horizontal="center" vertical="center"/>
    </xf>
    <xf numFmtId="2" fontId="114" fillId="2" borderId="50" xfId="1081" applyNumberFormat="1" applyFont="1" applyFill="1" applyBorder="1" applyAlignment="1">
      <alignment horizontal="center" vertical="center"/>
    </xf>
    <xf numFmtId="2" fontId="114" fillId="2" borderId="50" xfId="1082" applyNumberFormat="1" applyFont="1" applyFill="1" applyBorder="1" applyAlignment="1">
      <alignment horizontal="center" vertical="center"/>
    </xf>
    <xf numFmtId="2" fontId="114" fillId="2" borderId="50" xfId="1083" applyNumberFormat="1" applyFont="1" applyFill="1" applyBorder="1" applyAlignment="1">
      <alignment horizontal="center" vertical="center"/>
    </xf>
    <xf numFmtId="2" fontId="114" fillId="2" borderId="44" xfId="1083" applyNumberFormat="1" applyFont="1" applyFill="1" applyBorder="1" applyAlignment="1">
      <alignment horizontal="center" vertical="center"/>
    </xf>
    <xf numFmtId="2" fontId="114" fillId="2" borderId="44" xfId="1084" applyNumberFormat="1" applyFont="1" applyFill="1" applyBorder="1" applyAlignment="1">
      <alignment horizontal="center" vertical="center"/>
    </xf>
    <xf numFmtId="2" fontId="114" fillId="2" borderId="3" xfId="1085" applyNumberFormat="1" applyFont="1" applyFill="1" applyBorder="1" applyAlignment="1">
      <alignment horizontal="center" vertical="center"/>
    </xf>
    <xf numFmtId="2" fontId="114" fillId="2" borderId="3" xfId="723" applyNumberFormat="1" applyFont="1" applyFill="1" applyBorder="1" applyAlignment="1">
      <alignment horizontal="center" vertical="center"/>
    </xf>
    <xf numFmtId="2" fontId="114" fillId="0" borderId="50" xfId="1086" applyNumberFormat="1" applyFont="1" applyFill="1" applyBorder="1" applyAlignment="1">
      <alignment horizontal="center" vertical="center"/>
    </xf>
    <xf numFmtId="2" fontId="114" fillId="2" borderId="3" xfId="1087" applyNumberFormat="1" applyFont="1" applyFill="1" applyBorder="1" applyAlignment="1">
      <alignment horizontal="center" vertical="center"/>
    </xf>
    <xf numFmtId="2" fontId="9" fillId="2" borderId="50" xfId="1088" applyNumberFormat="1" applyFont="1" applyFill="1" applyBorder="1" applyAlignment="1">
      <alignment horizontal="center" vertical="center"/>
    </xf>
    <xf numFmtId="2" fontId="9" fillId="2" borderId="31" xfId="1089" applyNumberFormat="1" applyFont="1" applyFill="1" applyBorder="1" applyAlignment="1">
      <alignment horizontal="center" vertical="center" wrapText="1"/>
    </xf>
    <xf numFmtId="2" fontId="9" fillId="2" borderId="31" xfId="1089" applyNumberFormat="1" applyFont="1" applyFill="1" applyBorder="1" applyAlignment="1">
      <alignment horizontal="center" vertical="center"/>
    </xf>
    <xf numFmtId="2" fontId="9" fillId="2" borderId="31" xfId="1090" applyNumberFormat="1" applyFont="1" applyFill="1" applyBorder="1" applyAlignment="1">
      <alignment horizontal="center" vertical="center"/>
    </xf>
    <xf numFmtId="2" fontId="9" fillId="2" borderId="31" xfId="1091" applyNumberFormat="1" applyFont="1" applyFill="1" applyBorder="1" applyAlignment="1">
      <alignment horizontal="center" vertical="center"/>
    </xf>
    <xf numFmtId="2" fontId="9" fillId="2" borderId="31" xfId="1091" applyNumberFormat="1" applyFont="1" applyFill="1" applyBorder="1" applyAlignment="1">
      <alignment horizontal="center" vertical="center" wrapText="1"/>
    </xf>
    <xf numFmtId="2" fontId="9" fillId="2" borderId="31" xfId="1092" applyNumberFormat="1" applyFont="1" applyFill="1" applyBorder="1" applyAlignment="1">
      <alignment horizontal="center" vertical="center" wrapText="1"/>
    </xf>
    <xf numFmtId="2" fontId="114" fillId="2" borderId="31" xfId="1093" applyNumberFormat="1" applyFont="1" applyFill="1" applyBorder="1" applyAlignment="1">
      <alignment horizontal="center" vertical="center"/>
    </xf>
    <xf numFmtId="2" fontId="9" fillId="2" borderId="31" xfId="1093" applyNumberFormat="1" applyFont="1" applyFill="1" applyBorder="1" applyAlignment="1">
      <alignment horizontal="center" vertical="center"/>
    </xf>
    <xf numFmtId="2" fontId="9" fillId="2" borderId="51" xfId="39" applyNumberFormat="1" applyFont="1" applyFill="1" applyBorder="1" applyAlignment="1">
      <alignment horizontal="center" vertical="center" wrapText="1"/>
    </xf>
    <xf numFmtId="2" fontId="9" fillId="2" borderId="56" xfId="39" applyNumberFormat="1" applyFont="1" applyFill="1" applyBorder="1" applyAlignment="1">
      <alignment horizontal="center" vertical="center"/>
    </xf>
    <xf numFmtId="2" fontId="9" fillId="2" borderId="59" xfId="39" applyNumberFormat="1" applyFont="1" applyFill="1" applyBorder="1" applyAlignment="1">
      <alignment horizontal="center" vertical="center"/>
    </xf>
    <xf numFmtId="2" fontId="9" fillId="2" borderId="31" xfId="39" applyNumberFormat="1" applyFont="1" applyFill="1" applyBorder="1" applyAlignment="1">
      <alignment horizontal="center" vertical="center"/>
    </xf>
    <xf numFmtId="2" fontId="101" fillId="2" borderId="31" xfId="39" applyNumberFormat="1" applyFont="1" applyFill="1" applyBorder="1" applyAlignment="1">
      <alignment horizontal="center" vertical="center"/>
    </xf>
    <xf numFmtId="2" fontId="9" fillId="2" borderId="31" xfId="39" applyNumberFormat="1" applyFont="1" applyFill="1" applyBorder="1" applyAlignment="1">
      <alignment horizontal="center" vertical="center" wrapText="1"/>
    </xf>
    <xf numFmtId="2" fontId="9" fillId="2" borderId="31" xfId="1095" applyNumberFormat="1" applyFont="1" applyFill="1" applyBorder="1" applyAlignment="1">
      <alignment horizontal="center" vertical="center"/>
    </xf>
    <xf numFmtId="2" fontId="9" fillId="2" borderId="31" xfId="1096" applyNumberFormat="1" applyFont="1" applyFill="1" applyBorder="1" applyAlignment="1">
      <alignment horizontal="center" vertical="center"/>
    </xf>
    <xf numFmtId="2" fontId="9" fillId="2" borderId="31" xfId="1097" applyNumberFormat="1" applyFont="1" applyFill="1" applyBorder="1" applyAlignment="1">
      <alignment horizontal="center" vertical="center"/>
    </xf>
    <xf numFmtId="2" fontId="9" fillId="2" borderId="3" xfId="1098" applyNumberFormat="1" applyFont="1" applyFill="1" applyBorder="1" applyAlignment="1">
      <alignment horizontal="center" vertical="center" wrapText="1"/>
    </xf>
    <xf numFmtId="2" fontId="9" fillId="2" borderId="31" xfId="1099" applyNumberFormat="1" applyFont="1" applyFill="1" applyBorder="1" applyAlignment="1">
      <alignment horizontal="center" vertical="center" wrapText="1"/>
    </xf>
    <xf numFmtId="2" fontId="9" fillId="2" borderId="31" xfId="1100" applyNumberFormat="1" applyFont="1" applyFill="1" applyBorder="1" applyAlignment="1">
      <alignment horizontal="center" vertical="center" wrapText="1"/>
    </xf>
    <xf numFmtId="2" fontId="114" fillId="2" borderId="3" xfId="1100" applyNumberFormat="1" applyFont="1" applyFill="1" applyBorder="1" applyAlignment="1">
      <alignment horizontal="center" vertical="center"/>
    </xf>
    <xf numFmtId="2" fontId="9" fillId="2" borderId="3" xfId="1101" applyNumberFormat="1" applyFont="1" applyFill="1" applyBorder="1" applyAlignment="1">
      <alignment horizontal="center" vertical="center"/>
    </xf>
    <xf numFmtId="1" fontId="6" fillId="0" borderId="31" xfId="2" applyNumberFormat="1" applyFont="1" applyFill="1" applyBorder="1" applyAlignment="1">
      <alignment horizontal="center" vertical="center"/>
    </xf>
    <xf numFmtId="1" fontId="4" fillId="2" borderId="48" xfId="2" applyNumberFormat="1" applyFont="1" applyFill="1" applyBorder="1" applyAlignment="1">
      <alignment horizontal="center" vertical="center"/>
    </xf>
    <xf numFmtId="1" fontId="6" fillId="0" borderId="50" xfId="2" applyNumberFormat="1" applyFont="1" applyFill="1" applyBorder="1" applyAlignment="1">
      <alignment horizontal="center" vertical="center"/>
    </xf>
    <xf numFmtId="1" fontId="47" fillId="0" borderId="50" xfId="0" applyNumberFormat="1" applyFont="1" applyFill="1" applyBorder="1" applyAlignment="1">
      <alignment vertical="center"/>
    </xf>
    <xf numFmtId="1" fontId="6" fillId="0" borderId="50" xfId="2" applyNumberFormat="1" applyFont="1" applyFill="1" applyBorder="1" applyAlignment="1">
      <alignment vertical="center"/>
    </xf>
    <xf numFmtId="1" fontId="4" fillId="2" borderId="6" xfId="2" applyNumberFormat="1" applyFont="1" applyFill="1" applyBorder="1" applyAlignment="1">
      <alignment horizontal="center" vertical="center"/>
    </xf>
    <xf numFmtId="1" fontId="4" fillId="2" borderId="18" xfId="2" applyNumberFormat="1" applyFont="1" applyFill="1" applyBorder="1" applyAlignment="1">
      <alignment horizontal="center" vertical="center"/>
    </xf>
    <xf numFmtId="1" fontId="37" fillId="2" borderId="9" xfId="37" applyNumberFormat="1" applyFont="1" applyFill="1" applyBorder="1" applyAlignment="1">
      <alignment horizontal="center" vertical="center" wrapText="1"/>
    </xf>
    <xf numFmtId="1" fontId="37" fillId="2" borderId="3" xfId="37" applyNumberFormat="1" applyFont="1" applyFill="1" applyBorder="1" applyAlignment="1">
      <alignment horizontal="center" vertical="center" wrapText="1"/>
    </xf>
    <xf numFmtId="1" fontId="37" fillId="2" borderId="56" xfId="37" applyNumberFormat="1" applyFont="1" applyFill="1" applyBorder="1" applyAlignment="1">
      <alignment horizontal="center" vertical="center" wrapText="1"/>
    </xf>
    <xf numFmtId="1" fontId="37" fillId="2" borderId="32" xfId="37" applyNumberFormat="1" applyFont="1" applyFill="1" applyBorder="1" applyAlignment="1">
      <alignment horizontal="center" vertical="center" wrapText="1"/>
    </xf>
    <xf numFmtId="1" fontId="4" fillId="2" borderId="50" xfId="2" applyNumberFormat="1" applyFont="1" applyFill="1" applyBorder="1" applyAlignment="1">
      <alignment horizontal="center" vertical="center"/>
    </xf>
    <xf numFmtId="1" fontId="4" fillId="2" borderId="31" xfId="2" applyNumberFormat="1" applyFont="1" applyFill="1" applyBorder="1" applyAlignment="1">
      <alignment horizontal="center" vertical="center"/>
    </xf>
    <xf numFmtId="1" fontId="4" fillId="2" borderId="51" xfId="2" applyNumberFormat="1" applyFont="1" applyFill="1" applyBorder="1" applyAlignment="1">
      <alignment horizontal="center" vertical="center"/>
    </xf>
    <xf numFmtId="1" fontId="9" fillId="2" borderId="31" xfId="2" applyNumberFormat="1" applyFont="1" applyFill="1" applyBorder="1" applyAlignment="1">
      <alignment horizontal="center" vertical="center"/>
    </xf>
    <xf numFmtId="1" fontId="9" fillId="2" borderId="31" xfId="39" applyNumberFormat="1" applyFont="1" applyFill="1" applyBorder="1" applyAlignment="1">
      <alignment horizontal="center" vertical="center"/>
    </xf>
    <xf numFmtId="1" fontId="4" fillId="2" borderId="3" xfId="2" applyNumberFormat="1" applyFont="1" applyFill="1" applyBorder="1" applyAlignment="1">
      <alignment horizontal="center" vertical="center"/>
    </xf>
    <xf numFmtId="2" fontId="4" fillId="2" borderId="49" xfId="2" applyNumberFormat="1" applyFont="1" applyFill="1" applyBorder="1" applyAlignment="1">
      <alignment horizontal="center" vertical="center"/>
    </xf>
    <xf numFmtId="2" fontId="114" fillId="2" borderId="50" xfId="0" applyNumberFormat="1" applyFont="1" applyFill="1" applyBorder="1" applyAlignment="1">
      <alignment horizontal="center" vertical="center"/>
    </xf>
    <xf numFmtId="2" fontId="6" fillId="2" borderId="50" xfId="2" applyNumberFormat="1" applyFont="1" applyFill="1" applyBorder="1" applyAlignment="1">
      <alignment horizontal="center" vertical="center"/>
    </xf>
    <xf numFmtId="2" fontId="114" fillId="2" borderId="50" xfId="681" applyNumberFormat="1" applyFont="1" applyFill="1" applyBorder="1" applyAlignment="1">
      <alignment horizontal="center" vertical="center"/>
    </xf>
    <xf numFmtId="2" fontId="47" fillId="0" borderId="50" xfId="0" applyNumberFormat="1" applyFont="1" applyFill="1" applyBorder="1" applyAlignment="1">
      <alignment vertical="center"/>
    </xf>
    <xf numFmtId="2" fontId="4" fillId="2" borderId="46" xfId="2" applyNumberFormat="1" applyFont="1" applyFill="1" applyBorder="1" applyAlignment="1">
      <alignment horizontal="center" vertical="center"/>
    </xf>
    <xf numFmtId="2" fontId="4" fillId="2" borderId="30" xfId="2" applyNumberFormat="1" applyFont="1" applyFill="1" applyBorder="1" applyAlignment="1">
      <alignment horizontal="center" vertical="center"/>
    </xf>
    <xf numFmtId="2" fontId="4" fillId="2" borderId="8" xfId="2" applyNumberFormat="1" applyFont="1" applyFill="1" applyBorder="1" applyAlignment="1">
      <alignment horizontal="center" vertical="center"/>
    </xf>
    <xf numFmtId="2" fontId="4" fillId="2" borderId="5" xfId="2" applyNumberFormat="1" applyFont="1" applyFill="1" applyBorder="1" applyAlignment="1">
      <alignment horizontal="center" vertical="center"/>
    </xf>
    <xf numFmtId="2" fontId="4" fillId="2" borderId="2" xfId="2" applyNumberFormat="1" applyFont="1" applyFill="1" applyBorder="1" applyAlignment="1">
      <alignment horizontal="center" vertical="center"/>
    </xf>
    <xf numFmtId="2" fontId="4" fillId="2" borderId="55" xfId="2" applyNumberFormat="1" applyFont="1" applyFill="1" applyBorder="1" applyAlignment="1">
      <alignment horizontal="center" vertical="center"/>
    </xf>
    <xf numFmtId="2" fontId="4" fillId="2" borderId="44" xfId="2" applyNumberFormat="1" applyFont="1" applyFill="1" applyBorder="1" applyAlignment="1">
      <alignment horizontal="center" vertical="center"/>
    </xf>
    <xf numFmtId="2" fontId="114" fillId="2" borderId="31" xfId="1088" applyNumberFormat="1" applyFont="1" applyFill="1" applyBorder="1" applyAlignment="1">
      <alignment horizontal="center" vertical="center"/>
    </xf>
    <xf numFmtId="2" fontId="114" fillId="2" borderId="31" xfId="1089" applyNumberFormat="1" applyFont="1" applyFill="1" applyBorder="1" applyAlignment="1">
      <alignment horizontal="center" vertical="center"/>
    </xf>
    <xf numFmtId="2" fontId="4" fillId="2" borderId="9" xfId="2" applyNumberFormat="1" applyFont="1" applyFill="1" applyBorder="1" applyAlignment="1">
      <alignment horizontal="center" vertical="center"/>
    </xf>
    <xf numFmtId="2" fontId="114" fillId="2" borderId="31" xfId="1090" applyNumberFormat="1" applyFont="1" applyFill="1" applyBorder="1" applyAlignment="1">
      <alignment horizontal="center" vertical="center"/>
    </xf>
    <xf numFmtId="2" fontId="114" fillId="2" borderId="31" xfId="1091" applyNumberFormat="1" applyFont="1" applyFill="1" applyBorder="1" applyAlignment="1">
      <alignment horizontal="center" vertical="center"/>
    </xf>
    <xf numFmtId="2" fontId="114" fillId="2" borderId="31" xfId="1092" applyNumberFormat="1" applyFont="1" applyFill="1" applyBorder="1" applyAlignment="1">
      <alignment horizontal="center" vertical="center"/>
    </xf>
    <xf numFmtId="2" fontId="4" fillId="2" borderId="7" xfId="2" applyNumberFormat="1" applyFont="1" applyFill="1" applyBorder="1" applyAlignment="1">
      <alignment horizontal="center" vertical="center"/>
    </xf>
    <xf numFmtId="2" fontId="4" fillId="2" borderId="51" xfId="2" applyNumberFormat="1" applyFont="1" applyFill="1" applyBorder="1" applyAlignment="1">
      <alignment horizontal="center"/>
    </xf>
    <xf numFmtId="2" fontId="114" fillId="2" borderId="51" xfId="104" applyNumberFormat="1" applyFont="1" applyFill="1" applyBorder="1" applyAlignment="1">
      <alignment horizontal="center" vertical="center"/>
    </xf>
    <xf numFmtId="2" fontId="4" fillId="2" borderId="0" xfId="2" applyNumberFormat="1" applyFont="1" applyFill="1" applyBorder="1" applyAlignment="1">
      <alignment horizontal="center" vertical="center"/>
    </xf>
    <xf numFmtId="2" fontId="9" fillId="2" borderId="58" xfId="39" applyNumberFormat="1" applyFont="1" applyFill="1" applyBorder="1" applyAlignment="1">
      <alignment horizontal="center" vertical="center" wrapText="1"/>
    </xf>
    <xf numFmtId="2" fontId="4" fillId="2" borderId="31" xfId="2" applyNumberFormat="1" applyFont="1" applyFill="1" applyBorder="1" applyAlignment="1">
      <alignment horizontal="center"/>
    </xf>
    <xf numFmtId="2" fontId="114" fillId="2" borderId="31" xfId="104" applyNumberFormat="1" applyFont="1" applyFill="1" applyBorder="1" applyAlignment="1">
      <alignment horizontal="center" vertical="center"/>
    </xf>
    <xf numFmtId="2" fontId="101" fillId="2" borderId="31" xfId="39" applyNumberFormat="1" applyFont="1" applyFill="1" applyBorder="1" applyAlignment="1">
      <alignment horizontal="center" vertical="center" wrapText="1"/>
    </xf>
    <xf numFmtId="2" fontId="114" fillId="2" borderId="31" xfId="1095" applyNumberFormat="1" applyFont="1" applyFill="1" applyBorder="1" applyAlignment="1">
      <alignment horizontal="center" vertical="center"/>
    </xf>
    <xf numFmtId="2" fontId="114" fillId="2" borderId="31" xfId="1096" applyNumberFormat="1" applyFont="1" applyFill="1" applyBorder="1" applyAlignment="1">
      <alignment horizontal="center" vertical="center"/>
    </xf>
    <xf numFmtId="2" fontId="114" fillId="2" borderId="31" xfId="1097" applyNumberFormat="1" applyFont="1" applyFill="1" applyBorder="1" applyAlignment="1">
      <alignment horizontal="center" vertical="center"/>
    </xf>
    <xf numFmtId="2" fontId="114" fillId="2" borderId="31" xfId="1098" applyNumberFormat="1" applyFont="1" applyFill="1" applyBorder="1" applyAlignment="1">
      <alignment horizontal="center" vertical="center"/>
    </xf>
    <xf numFmtId="2" fontId="114" fillId="2" borderId="31" xfId="1099" applyNumberFormat="1" applyFont="1" applyFill="1" applyBorder="1" applyAlignment="1">
      <alignment horizontal="center" vertical="center"/>
    </xf>
    <xf numFmtId="2" fontId="9" fillId="2" borderId="3" xfId="1100" applyNumberFormat="1" applyFont="1" applyFill="1" applyBorder="1" applyAlignment="1">
      <alignment horizontal="center" vertical="center" wrapText="1"/>
    </xf>
    <xf numFmtId="2" fontId="114" fillId="2" borderId="31" xfId="1101" applyNumberFormat="1" applyFont="1" applyFill="1" applyBorder="1" applyAlignment="1">
      <alignment horizontal="center" vertical="center"/>
    </xf>
    <xf numFmtId="171" fontId="40" fillId="6" borderId="31" xfId="0" applyNumberFormat="1" applyFont="1" applyFill="1" applyBorder="1" applyAlignment="1">
      <alignment horizontal="center" vertical="center"/>
    </xf>
    <xf numFmtId="171" fontId="40" fillId="0" borderId="31" xfId="0" applyNumberFormat="1" applyFont="1" applyFill="1" applyBorder="1" applyAlignment="1">
      <alignment horizontal="center" vertical="center"/>
    </xf>
    <xf numFmtId="171" fontId="4" fillId="33" borderId="31" xfId="2" applyNumberFormat="1" applyFont="1" applyFill="1" applyBorder="1" applyAlignment="1">
      <alignment vertical="center"/>
    </xf>
    <xf numFmtId="171" fontId="96" fillId="0" borderId="31" xfId="0" applyNumberFormat="1" applyFont="1" applyFill="1" applyBorder="1" applyAlignment="1">
      <alignment horizontal="center" vertical="center"/>
    </xf>
    <xf numFmtId="171" fontId="9" fillId="0" borderId="31" xfId="0" applyNumberFormat="1" applyFont="1" applyFill="1" applyBorder="1" applyAlignment="1">
      <alignment horizontal="center" vertical="center"/>
    </xf>
    <xf numFmtId="165" fontId="116" fillId="2" borderId="46" xfId="1073" applyNumberFormat="1" applyFont="1" applyFill="1" applyBorder="1" applyAlignment="1" applyProtection="1">
      <alignment horizontal="center" vertical="center" wrapText="1"/>
      <protection locked="0"/>
    </xf>
    <xf numFmtId="0" fontId="104" fillId="40" borderId="31" xfId="2" applyFont="1" applyFill="1" applyBorder="1" applyAlignment="1">
      <alignment horizontal="left" vertical="center" wrapText="1"/>
    </xf>
    <xf numFmtId="0" fontId="102" fillId="2" borderId="61" xfId="2" applyFont="1" applyFill="1" applyBorder="1" applyAlignment="1">
      <alignment vertical="center" wrapText="1"/>
    </xf>
    <xf numFmtId="0" fontId="102" fillId="2" borderId="60" xfId="2" applyFont="1" applyFill="1" applyBorder="1" applyAlignment="1">
      <alignment horizontal="center" vertical="center" wrapText="1"/>
    </xf>
    <xf numFmtId="2" fontId="102" fillId="2" borderId="60" xfId="2" applyNumberFormat="1" applyFont="1" applyFill="1" applyBorder="1" applyAlignment="1">
      <alignment horizontal="center" vertical="center" wrapText="1"/>
    </xf>
    <xf numFmtId="0" fontId="9" fillId="2" borderId="60" xfId="2" applyFont="1" applyFill="1" applyBorder="1" applyAlignment="1">
      <alignment vertical="center" wrapText="1"/>
    </xf>
    <xf numFmtId="0" fontId="44" fillId="2" borderId="0" xfId="3" applyFont="1" applyFill="1">
      <alignment vertical="center"/>
    </xf>
    <xf numFmtId="2" fontId="101" fillId="2" borderId="31" xfId="2" applyNumberFormat="1" applyFont="1" applyFill="1" applyBorder="1" applyAlignment="1">
      <alignment horizontal="center" vertical="center" wrapText="1"/>
    </xf>
    <xf numFmtId="2" fontId="101" fillId="2" borderId="60" xfId="2" applyNumberFormat="1" applyFont="1" applyFill="1" applyBorder="1" applyAlignment="1">
      <alignment horizontal="center" vertical="center" wrapText="1"/>
    </xf>
    <xf numFmtId="10" fontId="101" fillId="0" borderId="31" xfId="2" applyNumberFormat="1" applyFont="1" applyFill="1" applyBorder="1" applyAlignment="1">
      <alignment horizontal="center" vertical="center" wrapText="1"/>
    </xf>
    <xf numFmtId="0" fontId="104" fillId="0" borderId="31" xfId="2" applyFont="1" applyFill="1" applyBorder="1" applyAlignment="1">
      <alignment horizontal="center" vertical="center" wrapText="1"/>
    </xf>
    <xf numFmtId="0" fontId="104" fillId="2" borderId="31" xfId="2" applyFont="1" applyFill="1" applyBorder="1" applyAlignment="1">
      <alignment horizontal="center" vertical="center" wrapText="1"/>
    </xf>
    <xf numFmtId="0" fontId="95" fillId="0" borderId="31" xfId="0" applyFont="1" applyFill="1" applyBorder="1" applyAlignment="1">
      <alignment vertical="center" wrapText="1"/>
    </xf>
    <xf numFmtId="0" fontId="95" fillId="0" borderId="31" xfId="0" applyFont="1" applyBorder="1" applyAlignment="1">
      <alignment horizontal="center" vertical="center"/>
    </xf>
    <xf numFmtId="172" fontId="9" fillId="36" borderId="31" xfId="0" applyNumberFormat="1" applyFont="1" applyFill="1" applyBorder="1" applyAlignment="1">
      <alignment horizontal="center" vertical="center" wrapText="1"/>
    </xf>
    <xf numFmtId="172" fontId="40" fillId="36" borderId="31" xfId="95" applyNumberFormat="1" applyFont="1" applyFill="1" applyBorder="1" applyAlignment="1" applyProtection="1">
      <alignment horizontal="center" vertical="center"/>
    </xf>
    <xf numFmtId="170" fontId="9" fillId="36" borderId="31" xfId="0" applyNumberFormat="1" applyFont="1" applyFill="1" applyBorder="1" applyAlignment="1">
      <alignment horizontal="center" vertical="center" wrapText="1"/>
    </xf>
    <xf numFmtId="10" fontId="95" fillId="0" borderId="31" xfId="0" applyNumberFormat="1" applyFont="1" applyBorder="1">
      <alignment vertical="center"/>
    </xf>
    <xf numFmtId="0" fontId="95" fillId="0" borderId="31" xfId="0" applyFont="1" applyBorder="1">
      <alignment vertical="center"/>
    </xf>
    <xf numFmtId="0" fontId="6" fillId="41" borderId="9" xfId="2" applyFont="1" applyFill="1" applyBorder="1" applyAlignment="1">
      <alignment vertical="center"/>
    </xf>
    <xf numFmtId="1" fontId="41" fillId="42" borderId="9" xfId="0" applyNumberFormat="1" applyFont="1" applyFill="1" applyBorder="1" applyAlignment="1" applyProtection="1">
      <alignment horizontal="center" vertical="center"/>
      <protection locked="0"/>
    </xf>
    <xf numFmtId="1" fontId="41" fillId="41" borderId="3" xfId="0" applyNumberFormat="1" applyFont="1" applyFill="1" applyBorder="1" applyAlignment="1" applyProtection="1">
      <alignment horizontal="center" vertical="center"/>
      <protection locked="0"/>
    </xf>
    <xf numFmtId="171" fontId="7" fillId="41" borderId="3" xfId="0" applyNumberFormat="1" applyFont="1" applyFill="1" applyBorder="1" applyAlignment="1" applyProtection="1">
      <alignment horizontal="center" vertical="center"/>
      <protection locked="0"/>
    </xf>
    <xf numFmtId="171" fontId="7" fillId="42" borderId="9" xfId="0" applyNumberFormat="1" applyFont="1" applyFill="1" applyBorder="1" applyAlignment="1" applyProtection="1">
      <alignment horizontal="center" vertical="center"/>
      <protection locked="0"/>
    </xf>
    <xf numFmtId="171" fontId="7" fillId="42" borderId="3" xfId="0" applyNumberFormat="1" applyFont="1" applyFill="1" applyBorder="1" applyAlignment="1" applyProtection="1">
      <alignment horizontal="center" vertical="center"/>
      <protection locked="0"/>
    </xf>
    <xf numFmtId="0" fontId="113" fillId="41" borderId="44" xfId="0" applyFont="1" applyFill="1" applyBorder="1" applyAlignment="1">
      <alignment horizontal="center" vertical="center"/>
    </xf>
    <xf numFmtId="0" fontId="48" fillId="41" borderId="44" xfId="0" applyFont="1" applyFill="1" applyBorder="1" applyAlignment="1">
      <alignment vertical="center"/>
    </xf>
    <xf numFmtId="1" fontId="47" fillId="41" borderId="44" xfId="0" applyNumberFormat="1" applyFont="1" applyFill="1" applyBorder="1" applyAlignment="1">
      <alignment horizontal="center" vertical="center"/>
    </xf>
    <xf numFmtId="1" fontId="47" fillId="41" borderId="31" xfId="0" applyNumberFormat="1" applyFont="1" applyFill="1" applyBorder="1" applyAlignment="1">
      <alignment horizontal="center" vertical="center"/>
    </xf>
    <xf numFmtId="171" fontId="47" fillId="41" borderId="31" xfId="0" applyNumberFormat="1" applyFont="1" applyFill="1" applyBorder="1" applyAlignment="1">
      <alignment horizontal="center" vertical="center"/>
    </xf>
    <xf numFmtId="1" fontId="17" fillId="3" borderId="60" xfId="0" applyNumberFormat="1" applyFont="1" applyFill="1" applyBorder="1" applyAlignment="1" applyProtection="1">
      <alignment horizontal="left" vertical="center"/>
      <protection locked="0"/>
    </xf>
    <xf numFmtId="1" fontId="41" fillId="3" borderId="61" xfId="0" applyNumberFormat="1" applyFont="1" applyFill="1" applyBorder="1" applyAlignment="1" applyProtection="1">
      <alignment horizontal="center" vertical="center"/>
      <protection locked="0"/>
    </xf>
    <xf numFmtId="1" fontId="41" fillId="0" borderId="61" xfId="0" applyNumberFormat="1" applyFont="1" applyFill="1" applyBorder="1" applyAlignment="1" applyProtection="1">
      <alignment horizontal="center" vertical="center"/>
      <protection locked="0"/>
    </xf>
    <xf numFmtId="171" fontId="7" fillId="2" borderId="61" xfId="0" applyNumberFormat="1" applyFont="1" applyFill="1" applyBorder="1" applyAlignment="1" applyProtection="1">
      <alignment horizontal="center" vertical="center"/>
      <protection locked="0"/>
    </xf>
    <xf numFmtId="171" fontId="7" fillId="2" borderId="60" xfId="0" applyNumberFormat="1" applyFont="1" applyFill="1" applyBorder="1" applyAlignment="1" applyProtection="1">
      <alignment horizontal="center" vertical="center"/>
      <protection locked="0"/>
    </xf>
    <xf numFmtId="171" fontId="7" fillId="3" borderId="61" xfId="0" applyNumberFormat="1" applyFont="1" applyFill="1" applyBorder="1" applyAlignment="1" applyProtection="1">
      <alignment horizontal="center" vertical="center"/>
      <protection locked="0"/>
    </xf>
    <xf numFmtId="0" fontId="6" fillId="6" borderId="61" xfId="2" applyFont="1" applyFill="1" applyBorder="1" applyAlignment="1">
      <alignment vertical="center"/>
    </xf>
    <xf numFmtId="0" fontId="6" fillId="0" borderId="61" xfId="2" applyFont="1" applyFill="1" applyBorder="1" applyAlignment="1">
      <alignment vertical="center"/>
    </xf>
    <xf numFmtId="0" fontId="17" fillId="0" borderId="60" xfId="0" applyFont="1" applyFill="1" applyBorder="1" applyAlignment="1">
      <alignment horizontal="center" vertical="center"/>
    </xf>
    <xf numFmtId="1" fontId="17" fillId="0" borderId="60" xfId="0" applyNumberFormat="1" applyFont="1" applyFill="1" applyBorder="1" applyAlignment="1" applyProtection="1">
      <alignment horizontal="left" vertical="center"/>
      <protection locked="0"/>
    </xf>
    <xf numFmtId="1" fontId="41" fillId="0" borderId="60" xfId="0" applyNumberFormat="1" applyFont="1" applyFill="1" applyBorder="1" applyAlignment="1" applyProtection="1">
      <alignment horizontal="center" vertical="center"/>
      <protection locked="0"/>
    </xf>
    <xf numFmtId="49" fontId="41" fillId="0" borderId="60" xfId="0" applyNumberFormat="1" applyFont="1" applyFill="1" applyBorder="1" applyAlignment="1" applyProtection="1">
      <alignment horizontal="center" vertical="center"/>
      <protection locked="0"/>
    </xf>
    <xf numFmtId="2" fontId="41" fillId="0" borderId="60" xfId="0" applyNumberFormat="1" applyFont="1" applyFill="1" applyBorder="1" applyAlignment="1" applyProtection="1">
      <alignment horizontal="center" vertical="center"/>
      <protection locked="0"/>
    </xf>
    <xf numFmtId="0" fontId="17" fillId="43" borderId="60" xfId="0" applyFont="1" applyFill="1" applyBorder="1" applyAlignment="1">
      <alignment horizontal="center" vertical="center"/>
    </xf>
    <xf numFmtId="1" fontId="17" fillId="43" borderId="60" xfId="0" applyNumberFormat="1" applyFont="1" applyFill="1" applyBorder="1" applyAlignment="1" applyProtection="1">
      <alignment horizontal="left" vertical="center"/>
      <protection locked="0"/>
    </xf>
    <xf numFmtId="1" fontId="118" fillId="43" borderId="60" xfId="0" applyNumberFormat="1" applyFont="1" applyFill="1" applyBorder="1" applyAlignment="1" applyProtection="1">
      <alignment horizontal="left" vertical="center"/>
      <protection locked="0"/>
    </xf>
    <xf numFmtId="2" fontId="17" fillId="3" borderId="66" xfId="0" applyNumberFormat="1" applyFont="1" applyFill="1" applyBorder="1" applyAlignment="1" applyProtection="1">
      <alignment horizontal="center" vertical="center"/>
      <protection locked="0"/>
    </xf>
    <xf numFmtId="2" fontId="17" fillId="3" borderId="67" xfId="0" applyNumberFormat="1" applyFont="1" applyFill="1" applyBorder="1" applyAlignment="1" applyProtection="1">
      <alignment horizontal="center" vertical="center"/>
      <protection locked="0"/>
    </xf>
    <xf numFmtId="166" fontId="16" fillId="3" borderId="66" xfId="37" applyNumberFormat="1" applyFont="1" applyFill="1" applyBorder="1" applyAlignment="1" applyProtection="1">
      <alignment vertical="center"/>
      <protection locked="0"/>
    </xf>
    <xf numFmtId="2" fontId="16" fillId="4" borderId="66" xfId="37" applyNumberFormat="1" applyFont="1" applyFill="1" applyBorder="1" applyAlignment="1" applyProtection="1">
      <alignment horizontal="center" vertical="center"/>
      <protection locked="0"/>
    </xf>
    <xf numFmtId="0" fontId="16" fillId="4" borderId="66" xfId="37" applyFont="1" applyFill="1" applyBorder="1" applyAlignment="1" applyProtection="1">
      <alignment horizontal="center" vertical="center"/>
      <protection locked="0"/>
    </xf>
    <xf numFmtId="2" fontId="17" fillId="4" borderId="66" xfId="0" applyNumberFormat="1" applyFont="1" applyFill="1" applyBorder="1" applyAlignment="1" applyProtection="1">
      <alignment horizontal="center" vertical="center"/>
      <protection locked="0"/>
    </xf>
    <xf numFmtId="0" fontId="17" fillId="4" borderId="66" xfId="0" applyFont="1" applyFill="1" applyBorder="1" applyAlignment="1" applyProtection="1">
      <alignment horizontal="center" vertical="center"/>
      <protection locked="0"/>
    </xf>
    <xf numFmtId="0" fontId="17" fillId="0" borderId="66" xfId="0" applyFont="1" applyBorder="1" applyAlignment="1">
      <alignment horizontal="center" vertical="center"/>
    </xf>
    <xf numFmtId="1" fontId="73" fillId="0" borderId="60" xfId="0" applyNumberFormat="1" applyFont="1" applyFill="1" applyBorder="1" applyAlignment="1" applyProtection="1">
      <alignment horizontal="left" vertical="center"/>
      <protection locked="0"/>
    </xf>
    <xf numFmtId="1" fontId="14" fillId="0" borderId="61" xfId="0" applyNumberFormat="1" applyFont="1" applyFill="1" applyBorder="1" applyAlignment="1" applyProtection="1">
      <alignment horizontal="center" vertical="center"/>
      <protection locked="0"/>
    </xf>
    <xf numFmtId="1" fontId="14" fillId="0" borderId="60" xfId="0" applyNumberFormat="1" applyFont="1" applyFill="1" applyBorder="1" applyAlignment="1" applyProtection="1">
      <alignment horizontal="center" vertical="center"/>
      <protection locked="0"/>
    </xf>
    <xf numFmtId="49" fontId="14" fillId="0" borderId="60" xfId="0" applyNumberFormat="1" applyFont="1" applyFill="1" applyBorder="1" applyAlignment="1" applyProtection="1">
      <alignment horizontal="center" vertical="center"/>
      <protection locked="0"/>
    </xf>
    <xf numFmtId="2" fontId="14" fillId="0" borderId="60" xfId="0" applyNumberFormat="1" applyFont="1" applyFill="1" applyBorder="1" applyAlignment="1" applyProtection="1">
      <alignment horizontal="center" vertical="center"/>
      <protection locked="0"/>
    </xf>
    <xf numFmtId="1" fontId="41" fillId="43" borderId="61" xfId="0" applyNumberFormat="1" applyFont="1" applyFill="1" applyBorder="1" applyAlignment="1" applyProtection="1">
      <alignment horizontal="center" vertical="center"/>
      <protection locked="0"/>
    </xf>
    <xf numFmtId="2" fontId="41" fillId="43" borderId="60" xfId="0" applyNumberFormat="1" applyFont="1" applyFill="1" applyBorder="1" applyAlignment="1" applyProtection="1">
      <alignment horizontal="center" vertical="center"/>
      <protection locked="0"/>
    </xf>
    <xf numFmtId="0" fontId="73" fillId="0" borderId="69" xfId="0" applyFont="1" applyFill="1" applyBorder="1" applyAlignment="1">
      <alignment vertical="center"/>
    </xf>
    <xf numFmtId="10" fontId="73" fillId="0" borderId="69" xfId="0" applyNumberFormat="1" applyFont="1" applyFill="1" applyBorder="1" applyAlignment="1">
      <alignment vertical="center"/>
    </xf>
    <xf numFmtId="0" fontId="16" fillId="0" borderId="60" xfId="0" applyFont="1" applyBorder="1" applyAlignment="1">
      <alignment vertical="center"/>
    </xf>
    <xf numFmtId="0" fontId="17" fillId="0" borderId="60" xfId="0" applyFont="1" applyFill="1" applyBorder="1" applyAlignment="1">
      <alignment vertical="center"/>
    </xf>
    <xf numFmtId="0" fontId="17" fillId="6" borderId="60" xfId="0" applyFont="1" applyFill="1" applyBorder="1" applyAlignment="1">
      <alignment horizontal="center" vertical="center"/>
    </xf>
    <xf numFmtId="1" fontId="17" fillId="6" borderId="60" xfId="0" applyNumberFormat="1" applyFont="1" applyFill="1" applyBorder="1" applyAlignment="1" applyProtection="1">
      <alignment horizontal="left" vertical="center"/>
      <protection locked="0"/>
    </xf>
    <xf numFmtId="2" fontId="41" fillId="6" borderId="60" xfId="0" applyNumberFormat="1" applyFont="1" applyFill="1" applyBorder="1" applyAlignment="1" applyProtection="1">
      <alignment horizontal="center" vertical="center"/>
      <protection locked="0"/>
    </xf>
    <xf numFmtId="1" fontId="41" fillId="6" borderId="61" xfId="0" applyNumberFormat="1" applyFont="1" applyFill="1" applyBorder="1" applyAlignment="1" applyProtection="1">
      <alignment horizontal="center" vertical="center"/>
      <protection locked="0"/>
    </xf>
    <xf numFmtId="10" fontId="118" fillId="6" borderId="69" xfId="0" applyNumberFormat="1" applyFont="1" applyFill="1" applyBorder="1" applyAlignment="1">
      <alignment vertical="center"/>
    </xf>
    <xf numFmtId="10" fontId="118" fillId="43" borderId="69" xfId="0" applyNumberFormat="1" applyFont="1" applyFill="1" applyBorder="1" applyAlignment="1">
      <alignment vertical="center"/>
    </xf>
    <xf numFmtId="2" fontId="41" fillId="43" borderId="61" xfId="0" applyNumberFormat="1" applyFont="1" applyFill="1" applyBorder="1" applyAlignment="1" applyProtection="1">
      <alignment horizontal="center" vertical="center"/>
      <protection locked="0"/>
    </xf>
    <xf numFmtId="2" fontId="41" fillId="6" borderId="61" xfId="0" applyNumberFormat="1" applyFont="1" applyFill="1" applyBorder="1" applyAlignment="1" applyProtection="1">
      <alignment horizontal="center" vertical="center"/>
      <protection locked="0"/>
    </xf>
    <xf numFmtId="2" fontId="14" fillId="0" borderId="61" xfId="0" applyNumberFormat="1" applyFont="1" applyFill="1" applyBorder="1" applyAlignment="1" applyProtection="1">
      <alignment horizontal="center" vertical="center"/>
      <protection locked="0"/>
    </xf>
    <xf numFmtId="10" fontId="73" fillId="43" borderId="69" xfId="0" applyNumberFormat="1" applyFont="1" applyFill="1" applyBorder="1" applyAlignment="1">
      <alignment vertical="center"/>
    </xf>
    <xf numFmtId="0" fontId="32" fillId="0" borderId="60" xfId="0" applyFont="1" applyBorder="1" applyAlignment="1">
      <alignment vertical="center"/>
    </xf>
    <xf numFmtId="10" fontId="73" fillId="6" borderId="69" xfId="0" applyNumberFormat="1" applyFont="1" applyFill="1" applyBorder="1" applyAlignment="1">
      <alignment vertical="center"/>
    </xf>
    <xf numFmtId="0" fontId="16" fillId="6" borderId="69" xfId="0" applyFont="1" applyFill="1" applyBorder="1" applyAlignment="1">
      <alignment horizontal="center" vertical="center"/>
    </xf>
    <xf numFmtId="1" fontId="17" fillId="44" borderId="69" xfId="0" applyNumberFormat="1" applyFont="1" applyFill="1" applyBorder="1" applyAlignment="1" applyProtection="1">
      <alignment horizontal="left" vertical="center"/>
      <protection locked="0"/>
    </xf>
    <xf numFmtId="2" fontId="41" fillId="43" borderId="9" xfId="0" applyNumberFormat="1" applyFont="1" applyFill="1" applyBorder="1" applyAlignment="1" applyProtection="1">
      <alignment horizontal="center" vertical="center"/>
      <protection locked="0"/>
    </xf>
    <xf numFmtId="10" fontId="17" fillId="43" borderId="69" xfId="0" applyNumberFormat="1" applyFont="1" applyFill="1" applyBorder="1" applyAlignment="1">
      <alignment vertical="center"/>
    </xf>
    <xf numFmtId="2" fontId="41" fillId="6" borderId="9" xfId="0" applyNumberFormat="1" applyFont="1" applyFill="1" applyBorder="1" applyAlignment="1" applyProtection="1">
      <alignment horizontal="center" vertical="center"/>
      <protection locked="0"/>
    </xf>
    <xf numFmtId="0" fontId="16" fillId="45" borderId="3" xfId="0" applyFont="1" applyFill="1" applyBorder="1" applyAlignment="1">
      <alignment horizontal="center" vertical="center"/>
    </xf>
    <xf numFmtId="1" fontId="17" fillId="46" borderId="3" xfId="0" applyNumberFormat="1" applyFont="1" applyFill="1" applyBorder="1" applyAlignment="1" applyProtection="1">
      <alignment horizontal="left" vertical="center"/>
      <protection locked="0"/>
    </xf>
    <xf numFmtId="10" fontId="73" fillId="45" borderId="69" xfId="0" applyNumberFormat="1" applyFont="1" applyFill="1" applyBorder="1" applyAlignment="1">
      <alignment vertical="center"/>
    </xf>
    <xf numFmtId="2" fontId="41" fillId="45" borderId="9" xfId="0" applyNumberFormat="1" applyFont="1" applyFill="1" applyBorder="1" applyAlignment="1" applyProtection="1">
      <alignment horizontal="center" vertical="center"/>
      <protection locked="0"/>
    </xf>
    <xf numFmtId="0" fontId="17" fillId="0" borderId="69" xfId="0" applyFont="1" applyFill="1" applyBorder="1" applyAlignment="1">
      <alignment horizontal="center" vertical="center"/>
    </xf>
    <xf numFmtId="1" fontId="73" fillId="0" borderId="69" xfId="0" applyNumberFormat="1" applyFont="1" applyFill="1" applyBorder="1" applyAlignment="1" applyProtection="1">
      <alignment horizontal="left" vertical="center"/>
      <protection locked="0"/>
    </xf>
    <xf numFmtId="2" fontId="14" fillId="0" borderId="69" xfId="0" applyNumberFormat="1" applyFont="1" applyFill="1" applyBorder="1" applyAlignment="1" applyProtection="1">
      <alignment horizontal="center" vertical="center"/>
      <protection locked="0"/>
    </xf>
    <xf numFmtId="49" fontId="14" fillId="0" borderId="69" xfId="0" applyNumberFormat="1" applyFont="1" applyFill="1" applyBorder="1" applyAlignment="1" applyProtection="1">
      <alignment horizontal="center" vertical="center"/>
      <protection locked="0"/>
    </xf>
    <xf numFmtId="10" fontId="73" fillId="2" borderId="69" xfId="0" applyNumberFormat="1" applyFont="1" applyFill="1" applyBorder="1" applyAlignment="1">
      <alignment vertical="center"/>
    </xf>
    <xf numFmtId="10" fontId="17" fillId="2" borderId="69" xfId="0" applyNumberFormat="1" applyFont="1" applyFill="1" applyBorder="1" applyAlignment="1">
      <alignment vertical="center"/>
    </xf>
    <xf numFmtId="188" fontId="0" fillId="0" borderId="0" xfId="0" applyNumberFormat="1">
      <alignment vertical="center"/>
    </xf>
    <xf numFmtId="188" fontId="122" fillId="33" borderId="63" xfId="2" applyNumberFormat="1" applyFont="1" applyFill="1" applyBorder="1" applyAlignment="1">
      <alignment horizontal="center" vertical="center"/>
    </xf>
    <xf numFmtId="0" fontId="17" fillId="0" borderId="70" xfId="0" applyFont="1" applyFill="1" applyBorder="1" applyAlignment="1">
      <alignment horizontal="center" vertical="center"/>
    </xf>
    <xf numFmtId="1" fontId="73" fillId="0" borderId="70" xfId="0" applyNumberFormat="1" applyFont="1" applyFill="1" applyBorder="1" applyAlignment="1" applyProtection="1">
      <alignment horizontal="left" vertical="center"/>
      <protection locked="0"/>
    </xf>
    <xf numFmtId="2" fontId="14" fillId="0" borderId="70" xfId="0" applyNumberFormat="1" applyFont="1" applyFill="1" applyBorder="1" applyAlignment="1" applyProtection="1">
      <alignment horizontal="center" vertical="center"/>
      <protection locked="0"/>
    </xf>
    <xf numFmtId="49" fontId="14" fillId="0" borderId="70" xfId="0" applyNumberFormat="1" applyFont="1" applyFill="1" applyBorder="1" applyAlignment="1" applyProtection="1">
      <alignment horizontal="center" vertical="center"/>
      <protection locked="0"/>
    </xf>
    <xf numFmtId="10" fontId="17" fillId="2" borderId="70" xfId="0" applyNumberFormat="1" applyFont="1" applyFill="1" applyBorder="1" applyAlignment="1">
      <alignment vertical="center"/>
    </xf>
    <xf numFmtId="0" fontId="73" fillId="0" borderId="70" xfId="0" applyFont="1" applyFill="1" applyBorder="1" applyAlignment="1">
      <alignment vertical="center"/>
    </xf>
    <xf numFmtId="0" fontId="26" fillId="0" borderId="0" xfId="0" applyFont="1" applyAlignment="1">
      <alignment horizontal="center" vertical="center"/>
    </xf>
    <xf numFmtId="14" fontId="15" fillId="4" borderId="0" xfId="0" applyNumberFormat="1" applyFont="1" applyFill="1" applyBorder="1" applyAlignment="1" applyProtection="1">
      <alignment horizontal="center" vertical="center"/>
      <protection locked="0"/>
    </xf>
    <xf numFmtId="2" fontId="11" fillId="3" borderId="0" xfId="0" applyNumberFormat="1" applyFont="1" applyFill="1" applyBorder="1" applyAlignment="1" applyProtection="1">
      <alignment horizontal="center" vertical="center"/>
      <protection locked="0"/>
    </xf>
    <xf numFmtId="2" fontId="16" fillId="4" borderId="3" xfId="0" applyNumberFormat="1" applyFont="1" applyFill="1" applyBorder="1" applyAlignment="1" applyProtection="1">
      <alignment horizontal="center" vertical="center"/>
      <protection locked="0"/>
    </xf>
    <xf numFmtId="0" fontId="16" fillId="0" borderId="3" xfId="0" applyFont="1" applyFill="1" applyBorder="1" applyAlignment="1">
      <alignment horizontal="center" vertical="center"/>
    </xf>
    <xf numFmtId="0" fontId="18" fillId="0" borderId="14" xfId="0" applyFont="1" applyBorder="1" applyAlignment="1">
      <alignment horizontal="center" vertical="center"/>
    </xf>
    <xf numFmtId="0" fontId="27" fillId="0" borderId="3" xfId="0" applyFont="1" applyBorder="1" applyAlignment="1">
      <alignment horizontal="center" vertical="center" textRotation="255"/>
    </xf>
    <xf numFmtId="0" fontId="27" fillId="0" borderId="3" xfId="0" applyFont="1" applyBorder="1" applyAlignment="1">
      <alignment horizontal="center" vertical="center"/>
    </xf>
    <xf numFmtId="0" fontId="27" fillId="0" borderId="3" xfId="0" applyFont="1" applyBorder="1" applyAlignment="1">
      <alignment horizontal="center" vertical="center" wrapText="1"/>
    </xf>
    <xf numFmtId="165" fontId="16" fillId="4" borderId="3" xfId="0" applyNumberFormat="1" applyFont="1" applyFill="1" applyBorder="1" applyAlignment="1" applyProtection="1">
      <alignment horizontal="center" vertical="center"/>
      <protection locked="0"/>
    </xf>
    <xf numFmtId="2" fontId="16" fillId="3" borderId="3" xfId="0" applyNumberFormat="1" applyFont="1" applyFill="1" applyBorder="1" applyAlignment="1" applyProtection="1">
      <alignment horizontal="center" vertical="center" wrapText="1"/>
      <protection locked="0"/>
    </xf>
    <xf numFmtId="2" fontId="11" fillId="3" borderId="6" xfId="37" applyNumberFormat="1" applyFont="1" applyFill="1" applyBorder="1" applyAlignment="1" applyProtection="1">
      <alignment horizontal="center" vertical="center" wrapText="1"/>
      <protection locked="0"/>
    </xf>
    <xf numFmtId="0" fontId="11" fillId="0" borderId="6" xfId="37" applyFont="1" applyFill="1" applyBorder="1" applyAlignment="1">
      <alignment horizontal="center" vertical="center"/>
    </xf>
    <xf numFmtId="1" fontId="11" fillId="3" borderId="18" xfId="37" applyNumberFormat="1" applyFont="1" applyFill="1" applyBorder="1" applyAlignment="1" applyProtection="1">
      <alignment horizontal="center" vertical="center"/>
      <protection locked="0"/>
    </xf>
    <xf numFmtId="2" fontId="13" fillId="3" borderId="0" xfId="37" applyNumberFormat="1" applyFont="1" applyFill="1" applyAlignment="1" applyProtection="1">
      <alignment horizontal="center" vertical="center"/>
      <protection locked="0"/>
    </xf>
    <xf numFmtId="14" fontId="15" fillId="4" borderId="1" xfId="37" applyNumberFormat="1" applyFont="1" applyFill="1" applyBorder="1" applyAlignment="1" applyProtection="1">
      <alignment horizontal="center" vertical="center"/>
      <protection locked="0"/>
    </xf>
    <xf numFmtId="2" fontId="11" fillId="3" borderId="1" xfId="37" applyNumberFormat="1" applyFont="1" applyFill="1" applyBorder="1" applyAlignment="1" applyProtection="1">
      <alignment horizontal="center" vertical="center"/>
      <protection locked="0"/>
    </xf>
    <xf numFmtId="166" fontId="11" fillId="3" borderId="6" xfId="37" applyNumberFormat="1" applyFont="1" applyFill="1" applyBorder="1" applyAlignment="1" applyProtection="1">
      <alignment horizontal="center" vertical="center"/>
      <protection locked="0"/>
    </xf>
    <xf numFmtId="2" fontId="11" fillId="4" borderId="6" xfId="37" applyNumberFormat="1" applyFont="1" applyFill="1" applyBorder="1" applyAlignment="1" applyProtection="1">
      <alignment horizontal="center" vertical="center"/>
      <protection locked="0"/>
    </xf>
    <xf numFmtId="165" fontId="11" fillId="4" borderId="6" xfId="37" applyNumberFormat="1" applyFont="1" applyFill="1" applyBorder="1" applyAlignment="1" applyProtection="1">
      <alignment horizontal="center" vertical="center"/>
      <protection locked="0"/>
    </xf>
    <xf numFmtId="0" fontId="17" fillId="0" borderId="63" xfId="0" applyFont="1" applyFill="1" applyBorder="1" applyAlignment="1">
      <alignment horizontal="center" vertical="center"/>
    </xf>
    <xf numFmtId="0" fontId="45" fillId="0" borderId="31" xfId="3" applyFont="1" applyFill="1" applyBorder="1" applyAlignment="1">
      <alignment horizontal="center" vertical="center" textRotation="255"/>
    </xf>
    <xf numFmtId="14" fontId="15" fillId="4" borderId="1" xfId="0" applyNumberFormat="1" applyFont="1" applyFill="1" applyBorder="1" applyAlignment="1" applyProtection="1">
      <alignment horizontal="center" vertical="center"/>
      <protection locked="0"/>
    </xf>
    <xf numFmtId="1" fontId="17" fillId="3" borderId="60" xfId="0" applyNumberFormat="1" applyFont="1" applyFill="1" applyBorder="1" applyAlignment="1" applyProtection="1">
      <alignment horizontal="center" vertical="center"/>
      <protection locked="0"/>
    </xf>
    <xf numFmtId="166" fontId="17" fillId="3" borderId="62" xfId="0" applyNumberFormat="1" applyFont="1" applyFill="1" applyBorder="1" applyAlignment="1" applyProtection="1">
      <alignment horizontal="center" vertical="center"/>
      <protection locked="0"/>
    </xf>
    <xf numFmtId="166" fontId="17" fillId="3" borderId="68" xfId="0" applyNumberFormat="1" applyFont="1" applyFill="1" applyBorder="1" applyAlignment="1" applyProtection="1">
      <alignment horizontal="center" vertical="center"/>
      <protection locked="0"/>
    </xf>
    <xf numFmtId="166" fontId="17" fillId="3" borderId="63" xfId="0" applyNumberFormat="1" applyFont="1" applyFill="1" applyBorder="1" applyAlignment="1" applyProtection="1">
      <alignment horizontal="center" vertical="center"/>
      <protection locked="0"/>
    </xf>
    <xf numFmtId="166" fontId="17" fillId="3" borderId="66" xfId="0" applyNumberFormat="1" applyFont="1" applyFill="1" applyBorder="1" applyAlignment="1" applyProtection="1">
      <alignment horizontal="center" vertical="center"/>
      <protection locked="0"/>
    </xf>
    <xf numFmtId="2" fontId="16" fillId="4" borderId="64" xfId="37" applyNumberFormat="1" applyFont="1" applyFill="1" applyBorder="1" applyAlignment="1" applyProtection="1">
      <alignment horizontal="center" vertical="center"/>
      <protection locked="0"/>
    </xf>
    <xf numFmtId="2" fontId="16" fillId="4" borderId="65" xfId="37" applyNumberFormat="1" applyFont="1" applyFill="1" applyBorder="1" applyAlignment="1" applyProtection="1">
      <alignment horizontal="center" vertical="center"/>
      <protection locked="0"/>
    </xf>
    <xf numFmtId="2" fontId="16" fillId="4" borderId="62" xfId="37" applyNumberFormat="1" applyFont="1" applyFill="1" applyBorder="1" applyAlignment="1" applyProtection="1">
      <alignment horizontal="center" vertical="center"/>
      <protection locked="0"/>
    </xf>
    <xf numFmtId="2" fontId="17" fillId="4" borderId="63" xfId="0" applyNumberFormat="1" applyFont="1" applyFill="1" applyBorder="1" applyAlignment="1" applyProtection="1">
      <alignment horizontal="center" vertical="center"/>
      <protection locked="0"/>
    </xf>
    <xf numFmtId="2" fontId="17" fillId="4" borderId="6" xfId="0" applyNumberFormat="1" applyFont="1" applyFill="1" applyBorder="1" applyAlignment="1" applyProtection="1">
      <alignment horizontal="center" vertical="center"/>
      <protection locked="0"/>
    </xf>
    <xf numFmtId="0" fontId="17" fillId="0" borderId="6" xfId="0" applyFont="1" applyFill="1" applyBorder="1" applyAlignment="1">
      <alignment horizontal="center" vertical="center"/>
    </xf>
    <xf numFmtId="1" fontId="17" fillId="3" borderId="3" xfId="0" applyNumberFormat="1" applyFont="1" applyFill="1" applyBorder="1" applyAlignment="1" applyProtection="1">
      <alignment horizontal="center" vertical="center"/>
      <protection locked="0"/>
    </xf>
    <xf numFmtId="166" fontId="17" fillId="3" borderId="18" xfId="0" applyNumberFormat="1" applyFont="1" applyFill="1" applyBorder="1" applyAlignment="1" applyProtection="1">
      <alignment horizontal="center" vertical="center"/>
      <protection locked="0"/>
    </xf>
    <xf numFmtId="166" fontId="17" fillId="3" borderId="4" xfId="0" applyNumberFormat="1" applyFont="1" applyFill="1" applyBorder="1" applyAlignment="1" applyProtection="1">
      <alignment horizontal="center" vertical="center"/>
      <protection locked="0"/>
    </xf>
    <xf numFmtId="166" fontId="17" fillId="3" borderId="6" xfId="0" applyNumberFormat="1" applyFont="1" applyFill="1" applyBorder="1" applyAlignment="1" applyProtection="1">
      <alignment horizontal="center" vertical="center"/>
      <protection locked="0"/>
    </xf>
    <xf numFmtId="166" fontId="17" fillId="3" borderId="5" xfId="0" applyNumberFormat="1" applyFont="1" applyFill="1" applyBorder="1" applyAlignment="1" applyProtection="1">
      <alignment horizontal="center" vertical="center"/>
      <protection locked="0"/>
    </xf>
    <xf numFmtId="2" fontId="3" fillId="0" borderId="0" xfId="2" applyNumberFormat="1" applyFont="1" applyFill="1" applyAlignment="1">
      <alignment horizontal="center" vertical="center"/>
    </xf>
    <xf numFmtId="164" fontId="4" fillId="0" borderId="10" xfId="2" applyNumberFormat="1" applyFont="1" applyFill="1" applyBorder="1" applyAlignment="1">
      <alignment horizontal="center" vertical="center"/>
    </xf>
    <xf numFmtId="0" fontId="44" fillId="0" borderId="3" xfId="3" applyFont="1" applyFill="1" applyBorder="1" applyAlignment="1">
      <alignment horizontal="center" vertical="center"/>
    </xf>
    <xf numFmtId="1" fontId="6" fillId="0" borderId="17" xfId="2" applyNumberFormat="1" applyFont="1" applyFill="1" applyBorder="1" applyAlignment="1">
      <alignment horizontal="center" vertical="center"/>
    </xf>
    <xf numFmtId="1" fontId="6" fillId="0" borderId="0" xfId="2" applyNumberFormat="1" applyFont="1" applyFill="1" applyBorder="1" applyAlignment="1">
      <alignment horizontal="center" vertical="center"/>
    </xf>
    <xf numFmtId="1" fontId="6" fillId="0" borderId="3" xfId="2" applyNumberFormat="1" applyFont="1" applyFill="1" applyBorder="1" applyAlignment="1">
      <alignment horizontal="center" vertical="center"/>
    </xf>
    <xf numFmtId="1" fontId="6" fillId="0" borderId="7" xfId="2" applyNumberFormat="1" applyFont="1" applyFill="1" applyBorder="1" applyAlignment="1">
      <alignment horizontal="center" vertical="center"/>
    </xf>
    <xf numFmtId="2" fontId="6" fillId="0" borderId="4" xfId="2" applyNumberFormat="1" applyFont="1" applyFill="1" applyBorder="1" applyAlignment="1">
      <alignment horizontal="center" vertical="center"/>
    </xf>
    <xf numFmtId="2" fontId="6" fillId="0" borderId="15" xfId="2" applyNumberFormat="1" applyFont="1" applyFill="1" applyBorder="1" applyAlignment="1">
      <alignment horizontal="center" vertical="center"/>
    </xf>
    <xf numFmtId="2" fontId="6" fillId="0" borderId="5" xfId="2" applyNumberFormat="1" applyFont="1" applyFill="1" applyBorder="1" applyAlignment="1">
      <alignment horizontal="center" vertical="center" wrapText="1"/>
    </xf>
    <xf numFmtId="2" fontId="6" fillId="0" borderId="12" xfId="2" applyNumberFormat="1" applyFont="1" applyFill="1" applyBorder="1" applyAlignment="1">
      <alignment horizontal="center" vertical="center"/>
    </xf>
    <xf numFmtId="2" fontId="6" fillId="0" borderId="16" xfId="2" applyNumberFormat="1" applyFont="1" applyFill="1" applyBorder="1" applyAlignment="1">
      <alignment horizontal="center" vertical="center" wrapText="1"/>
    </xf>
    <xf numFmtId="0" fontId="6" fillId="0" borderId="5" xfId="2" applyFont="1" applyFill="1" applyBorder="1" applyAlignment="1">
      <alignment horizontal="center" vertical="center"/>
    </xf>
    <xf numFmtId="0" fontId="7" fillId="0" borderId="12" xfId="2" applyFont="1" applyFill="1" applyBorder="1" applyAlignment="1">
      <alignment horizontal="center" vertical="center"/>
    </xf>
    <xf numFmtId="1" fontId="6" fillId="0" borderId="5" xfId="2" applyNumberFormat="1" applyFont="1" applyFill="1" applyBorder="1" applyAlignment="1">
      <alignment horizontal="center" vertical="center"/>
    </xf>
    <xf numFmtId="1" fontId="6" fillId="0" borderId="12" xfId="2" applyNumberFormat="1" applyFont="1" applyFill="1" applyBorder="1" applyAlignment="1">
      <alignment horizontal="center" vertical="center"/>
    </xf>
    <xf numFmtId="1" fontId="6" fillId="0" borderId="2" xfId="2" applyNumberFormat="1" applyFont="1" applyFill="1" applyBorder="1" applyAlignment="1">
      <alignment horizontal="center" vertical="center" wrapText="1"/>
    </xf>
    <xf numFmtId="1" fontId="6" fillId="0" borderId="13" xfId="2" applyNumberFormat="1" applyFont="1" applyFill="1" applyBorder="1" applyAlignment="1">
      <alignment horizontal="center" vertical="center" wrapText="1"/>
    </xf>
    <xf numFmtId="2" fontId="6" fillId="0" borderId="3" xfId="2" applyNumberFormat="1" applyFont="1" applyFill="1" applyBorder="1" applyAlignment="1">
      <alignment horizontal="center" vertical="center"/>
    </xf>
    <xf numFmtId="2" fontId="6" fillId="0" borderId="8" xfId="2" applyNumberFormat="1" applyFont="1" applyFill="1" applyBorder="1" applyAlignment="1">
      <alignment horizontal="center" vertical="center" wrapText="1"/>
    </xf>
    <xf numFmtId="2" fontId="6" fillId="0" borderId="11" xfId="2" applyNumberFormat="1" applyFont="1" applyFill="1" applyBorder="1" applyAlignment="1">
      <alignment horizontal="center" vertical="center" wrapText="1"/>
    </xf>
    <xf numFmtId="2" fontId="6" fillId="0" borderId="9" xfId="2" applyNumberFormat="1" applyFont="1" applyFill="1" applyBorder="1" applyAlignment="1">
      <alignment horizontal="center" vertical="center" wrapText="1"/>
    </xf>
    <xf numFmtId="2" fontId="6" fillId="0" borderId="3" xfId="2" applyNumberFormat="1" applyFont="1" applyFill="1" applyBorder="1" applyAlignment="1">
      <alignment horizontal="center" vertical="center" wrapText="1"/>
    </xf>
    <xf numFmtId="2" fontId="6" fillId="0" borderId="7" xfId="2" applyNumberFormat="1" applyFont="1" applyFill="1" applyBorder="1" applyAlignment="1">
      <alignment horizontal="center" vertical="center" wrapText="1"/>
    </xf>
    <xf numFmtId="0" fontId="8" fillId="0" borderId="0" xfId="2" applyFont="1" applyFill="1" applyBorder="1" applyAlignment="1">
      <alignment horizontal="left" vertical="center" wrapText="1"/>
    </xf>
    <xf numFmtId="0" fontId="124" fillId="2" borderId="70" xfId="0" applyFont="1" applyFill="1" applyBorder="1" applyAlignment="1">
      <alignment horizontal="center" vertical="center"/>
    </xf>
    <xf numFmtId="1" fontId="73" fillId="2" borderId="70" xfId="0" applyNumberFormat="1" applyFont="1" applyFill="1" applyBorder="1" applyAlignment="1" applyProtection="1">
      <alignment horizontal="left" vertical="center" wrapText="1"/>
      <protection locked="0"/>
    </xf>
    <xf numFmtId="2" fontId="14" fillId="2" borderId="61" xfId="0" applyNumberFormat="1" applyFont="1" applyFill="1" applyBorder="1" applyAlignment="1" applyProtection="1">
      <alignment horizontal="center" vertical="center"/>
      <protection locked="0"/>
    </xf>
    <xf numFmtId="2" fontId="14" fillId="2" borderId="70" xfId="0" applyNumberFormat="1" applyFont="1" applyFill="1" applyBorder="1" applyAlignment="1" applyProtection="1">
      <alignment horizontal="center" vertical="center"/>
      <protection locked="0"/>
    </xf>
    <xf numFmtId="2" fontId="14" fillId="4" borderId="70" xfId="37" applyNumberFormat="1" applyFont="1" applyFill="1" applyBorder="1" applyAlignment="1" applyProtection="1">
      <alignment horizontal="center" vertical="center"/>
      <protection locked="0"/>
    </xf>
    <xf numFmtId="1" fontId="14" fillId="2" borderId="70" xfId="37" applyNumberFormat="1" applyFont="1" applyFill="1" applyBorder="1" applyAlignment="1" applyProtection="1">
      <alignment horizontal="center" vertical="center"/>
      <protection locked="0"/>
    </xf>
    <xf numFmtId="1" fontId="14" fillId="4" borderId="71" xfId="37" applyNumberFormat="1" applyFont="1" applyFill="1" applyBorder="1" applyAlignment="1" applyProtection="1">
      <alignment horizontal="center" vertical="center"/>
      <protection locked="0"/>
    </xf>
    <xf numFmtId="1" fontId="14" fillId="2" borderId="72" xfId="37" applyNumberFormat="1" applyFont="1" applyFill="1" applyBorder="1" applyAlignment="1" applyProtection="1">
      <alignment horizontal="center" vertical="center"/>
      <protection locked="0"/>
    </xf>
    <xf numFmtId="1" fontId="14" fillId="2" borderId="73" xfId="37" applyNumberFormat="1" applyFont="1" applyFill="1" applyBorder="1" applyAlignment="1" applyProtection="1">
      <alignment horizontal="center" vertical="center"/>
      <protection locked="0"/>
    </xf>
    <xf numFmtId="2" fontId="14" fillId="2" borderId="73" xfId="0" applyNumberFormat="1" applyFont="1" applyFill="1" applyBorder="1" applyAlignment="1" applyProtection="1">
      <alignment horizontal="center" vertical="center"/>
      <protection locked="0"/>
    </xf>
    <xf numFmtId="10" fontId="14" fillId="4" borderId="73" xfId="0" applyNumberFormat="1" applyFont="1" applyFill="1" applyBorder="1" applyAlignment="1" applyProtection="1">
      <alignment horizontal="center" vertical="center"/>
      <protection locked="0"/>
    </xf>
    <xf numFmtId="0" fontId="124" fillId="2" borderId="73" xfId="0" applyFont="1" applyFill="1" applyBorder="1" applyAlignment="1">
      <alignment horizontal="center" vertical="center"/>
    </xf>
    <xf numFmtId="1" fontId="73" fillId="2" borderId="73" xfId="0" applyNumberFormat="1" applyFont="1" applyFill="1" applyBorder="1" applyAlignment="1" applyProtection="1">
      <alignment horizontal="left" vertical="center" wrapText="1"/>
      <protection locked="0"/>
    </xf>
    <xf numFmtId="2" fontId="14" fillId="4" borderId="73" xfId="37" applyNumberFormat="1" applyFont="1" applyFill="1" applyBorder="1" applyAlignment="1" applyProtection="1">
      <alignment horizontal="center" vertical="center"/>
      <protection locked="0"/>
    </xf>
    <xf numFmtId="0" fontId="123" fillId="2" borderId="73" xfId="0" applyFont="1" applyFill="1" applyBorder="1" applyAlignment="1">
      <alignment horizontal="center" vertical="center"/>
    </xf>
    <xf numFmtId="1" fontId="41" fillId="4" borderId="71" xfId="37" applyNumberFormat="1" applyFont="1" applyFill="1" applyBorder="1" applyAlignment="1" applyProtection="1">
      <alignment horizontal="center" vertical="center"/>
      <protection locked="0"/>
    </xf>
    <xf numFmtId="1" fontId="41" fillId="2" borderId="72" xfId="37" applyNumberFormat="1" applyFont="1" applyFill="1" applyBorder="1" applyAlignment="1" applyProtection="1">
      <alignment horizontal="center" vertical="center"/>
      <protection locked="0"/>
    </xf>
    <xf numFmtId="1" fontId="41" fillId="2" borderId="73" xfId="37" applyNumberFormat="1" applyFont="1" applyFill="1" applyBorder="1" applyAlignment="1" applyProtection="1">
      <alignment horizontal="center" vertical="center"/>
      <protection locked="0"/>
    </xf>
    <xf numFmtId="2" fontId="41" fillId="2" borderId="73" xfId="0" applyNumberFormat="1" applyFont="1" applyFill="1" applyBorder="1" applyAlignment="1" applyProtection="1">
      <alignment horizontal="center" vertical="center"/>
      <protection locked="0"/>
    </xf>
    <xf numFmtId="10" fontId="41" fillId="4" borderId="73" xfId="0" applyNumberFormat="1" applyFont="1" applyFill="1" applyBorder="1" applyAlignment="1" applyProtection="1">
      <alignment horizontal="center" vertical="center"/>
      <protection locked="0"/>
    </xf>
    <xf numFmtId="0" fontId="91" fillId="2" borderId="73" xfId="0" applyFont="1" applyFill="1" applyBorder="1" applyAlignment="1">
      <alignment horizontal="center" vertical="center"/>
    </xf>
    <xf numFmtId="1" fontId="91" fillId="2" borderId="73" xfId="0" applyNumberFormat="1" applyFont="1" applyFill="1" applyBorder="1" applyAlignment="1" applyProtection="1">
      <alignment horizontal="left" vertical="center" wrapText="1"/>
      <protection locked="0"/>
    </xf>
    <xf numFmtId="2" fontId="90" fillId="2" borderId="61" xfId="0" applyNumberFormat="1" applyFont="1" applyFill="1" applyBorder="1" applyAlignment="1" applyProtection="1">
      <alignment horizontal="center" vertical="center"/>
      <protection locked="0"/>
    </xf>
    <xf numFmtId="2" fontId="90" fillId="2" borderId="73" xfId="0" applyNumberFormat="1" applyFont="1" applyFill="1" applyBorder="1" applyAlignment="1" applyProtection="1">
      <alignment horizontal="center" vertical="center"/>
      <protection locked="0"/>
    </xf>
    <xf numFmtId="2" fontId="90" fillId="4" borderId="73" xfId="37" applyNumberFormat="1" applyFont="1" applyFill="1" applyBorder="1" applyAlignment="1" applyProtection="1">
      <alignment horizontal="center" vertical="center"/>
      <protection locked="0"/>
    </xf>
    <xf numFmtId="1" fontId="90" fillId="2" borderId="73" xfId="37" applyNumberFormat="1" applyFont="1" applyFill="1" applyBorder="1" applyAlignment="1" applyProtection="1">
      <alignment horizontal="center" vertical="center"/>
      <protection locked="0"/>
    </xf>
    <xf numFmtId="1" fontId="90" fillId="4" borderId="71" xfId="37" applyNumberFormat="1" applyFont="1" applyFill="1" applyBorder="1" applyAlignment="1" applyProtection="1">
      <alignment horizontal="center" vertical="center"/>
      <protection locked="0"/>
    </xf>
    <xf numFmtId="1" fontId="90" fillId="2" borderId="72" xfId="37" applyNumberFormat="1" applyFont="1" applyFill="1" applyBorder="1" applyAlignment="1" applyProtection="1">
      <alignment horizontal="center" vertical="center"/>
      <protection locked="0"/>
    </xf>
    <xf numFmtId="10" fontId="90" fillId="4" borderId="73" xfId="0" applyNumberFormat="1" applyFont="1" applyFill="1" applyBorder="1" applyAlignment="1" applyProtection="1">
      <alignment horizontal="center" vertical="center"/>
      <protection locked="0"/>
    </xf>
    <xf numFmtId="0" fontId="32" fillId="2" borderId="0" xfId="0" applyFont="1" applyFill="1" applyAlignment="1">
      <alignment horizontal="center" vertical="center"/>
    </xf>
  </cellXfs>
  <cellStyles count="1136">
    <cellStyle name="?餑_x000c_睨_x0017__x000d_帼U_x0001_0_x0005_j'_x0007__x0001__x0001_" xfId="5"/>
    <cellStyle name="_ET_STYLE_NoName_00_" xfId="6"/>
    <cellStyle name="_ET_STYLE_NoName_00_ 10" xfId="7"/>
    <cellStyle name="_ET_STYLE_NoName_00_ 2" xfId="8"/>
    <cellStyle name="_ET_STYLE_NoName_00_ 3" xfId="9"/>
    <cellStyle name="_ET_STYLE_NoName_00__万利四分部0#台账1 " xfId="142"/>
    <cellStyle name="_ET_STYLE_NoName_00__万利四分部0#台账1  2" xfId="143"/>
    <cellStyle name="20% - 强调文字颜色 1 2" xfId="10"/>
    <cellStyle name="20% - 强调文字颜色 1 2 2" xfId="144"/>
    <cellStyle name="20% - 强调文字颜色 1 2 2 2" xfId="145"/>
    <cellStyle name="20% - 强调文字颜色 1 2 2 3" xfId="146"/>
    <cellStyle name="20% - 强调文字颜色 1 2 3" xfId="147"/>
    <cellStyle name="20% - 强调文字颜色 1 2 3 2" xfId="148"/>
    <cellStyle name="20% - 强调文字颜色 1 2 3 3" xfId="149"/>
    <cellStyle name="20% - 强调文字颜色 1 2 4" xfId="150"/>
    <cellStyle name="20% - 强调文字颜色 1 2 5" xfId="151"/>
    <cellStyle name="20% - 强调文字颜色 2 2" xfId="11"/>
    <cellStyle name="20% - 强调文字颜色 2 2 2" xfId="152"/>
    <cellStyle name="20% - 强调文字颜色 2 2 2 2" xfId="153"/>
    <cellStyle name="20% - 强调文字颜色 2 2 2 3" xfId="154"/>
    <cellStyle name="20% - 强调文字颜色 2 2 3" xfId="155"/>
    <cellStyle name="20% - 强调文字颜色 2 2 3 2" xfId="156"/>
    <cellStyle name="20% - 强调文字颜色 2 2 3 3" xfId="157"/>
    <cellStyle name="20% - 强调文字颜色 2 2 4" xfId="158"/>
    <cellStyle name="20% - 强调文字颜色 2 2 5" xfId="159"/>
    <cellStyle name="20% - 强调文字颜色 3 2" xfId="12"/>
    <cellStyle name="20% - 强调文字颜色 3 2 2" xfId="160"/>
    <cellStyle name="20% - 强调文字颜色 3 2 2 2" xfId="161"/>
    <cellStyle name="20% - 强调文字颜色 3 2 2 3" xfId="162"/>
    <cellStyle name="20% - 强调文字颜色 3 2 3" xfId="163"/>
    <cellStyle name="20% - 强调文字颜色 3 2 3 2" xfId="164"/>
    <cellStyle name="20% - 强调文字颜色 3 2 3 3" xfId="165"/>
    <cellStyle name="20% - 强调文字颜色 3 2 4" xfId="166"/>
    <cellStyle name="20% - 强调文字颜色 3 2 5" xfId="167"/>
    <cellStyle name="20% - 强调文字颜色 4 2" xfId="13"/>
    <cellStyle name="20% - 强调文字颜色 4 2 2" xfId="168"/>
    <cellStyle name="20% - 强调文字颜色 4 2 2 2" xfId="169"/>
    <cellStyle name="20% - 强调文字颜色 4 2 2 3" xfId="170"/>
    <cellStyle name="20% - 强调文字颜色 4 2 3" xfId="171"/>
    <cellStyle name="20% - 强调文字颜色 4 2 3 2" xfId="172"/>
    <cellStyle name="20% - 强调文字颜色 4 2 3 3" xfId="173"/>
    <cellStyle name="20% - 强调文字颜色 4 2 4" xfId="174"/>
    <cellStyle name="20% - 强调文字颜色 4 2 5" xfId="175"/>
    <cellStyle name="20% - 强调文字颜色 5 2" xfId="14"/>
    <cellStyle name="20% - 强调文字颜色 5 2 2" xfId="176"/>
    <cellStyle name="20% - 强调文字颜色 5 2 2 2" xfId="177"/>
    <cellStyle name="20% - 强调文字颜色 5 2 2 3" xfId="178"/>
    <cellStyle name="20% - 强调文字颜色 5 2 3" xfId="179"/>
    <cellStyle name="20% - 强调文字颜色 5 2 3 2" xfId="180"/>
    <cellStyle name="20% - 强调文字颜色 5 2 3 3" xfId="181"/>
    <cellStyle name="20% - 强调文字颜色 5 2 4" xfId="182"/>
    <cellStyle name="20% - 强调文字颜色 5 2 5" xfId="183"/>
    <cellStyle name="20% - 强调文字颜色 6 2" xfId="15"/>
    <cellStyle name="20% - 强调文字颜色 6 2 2" xfId="184"/>
    <cellStyle name="20% - 强调文字颜色 6 2 2 2" xfId="185"/>
    <cellStyle name="20% - 强调文字颜色 6 2 2 3" xfId="186"/>
    <cellStyle name="20% - 强调文字颜色 6 2 3" xfId="187"/>
    <cellStyle name="20% - 强调文字颜色 6 2 3 2" xfId="188"/>
    <cellStyle name="20% - 强调文字颜色 6 2 3 3" xfId="189"/>
    <cellStyle name="20% - 强调文字颜色 6 2 4" xfId="190"/>
    <cellStyle name="20% - 强调文字颜色 6 2 5" xfId="191"/>
    <cellStyle name="20% - 着色 1 2" xfId="192"/>
    <cellStyle name="20% - 着色 1 3" xfId="193"/>
    <cellStyle name="20% - 着色 2 2" xfId="194"/>
    <cellStyle name="20% - 着色 2 3" xfId="195"/>
    <cellStyle name="20% - 着色 3 2" xfId="196"/>
    <cellStyle name="20% - 着色 3 3" xfId="197"/>
    <cellStyle name="20% - 着色 4 2" xfId="198"/>
    <cellStyle name="20% - 着色 4 3" xfId="199"/>
    <cellStyle name="20% - 着色 5 2" xfId="200"/>
    <cellStyle name="20% - 着色 5 3" xfId="201"/>
    <cellStyle name="20% - 着色 6 2" xfId="202"/>
    <cellStyle name="20% - 着色 6 3" xfId="203"/>
    <cellStyle name="40% - 强调文字颜色 1 2" xfId="16"/>
    <cellStyle name="40% - 强调文字颜色 1 2 2" xfId="204"/>
    <cellStyle name="40% - 强调文字颜色 1 2 2 2" xfId="205"/>
    <cellStyle name="40% - 强调文字颜色 1 2 2 3" xfId="206"/>
    <cellStyle name="40% - 强调文字颜色 1 2 3" xfId="207"/>
    <cellStyle name="40% - 强调文字颜色 1 2 3 2" xfId="208"/>
    <cellStyle name="40% - 强调文字颜色 1 2 3 3" xfId="209"/>
    <cellStyle name="40% - 强调文字颜色 1 2 4" xfId="210"/>
    <cellStyle name="40% - 强调文字颜色 1 2 5" xfId="211"/>
    <cellStyle name="40% - 强调文字颜色 2 2" xfId="17"/>
    <cellStyle name="40% - 强调文字颜色 2 2 2" xfId="212"/>
    <cellStyle name="40% - 强调文字颜色 2 2 2 2" xfId="213"/>
    <cellStyle name="40% - 强调文字颜色 2 2 2 3" xfId="214"/>
    <cellStyle name="40% - 强调文字颜色 2 2 3" xfId="215"/>
    <cellStyle name="40% - 强调文字颜色 2 2 3 2" xfId="216"/>
    <cellStyle name="40% - 强调文字颜色 2 2 3 3" xfId="217"/>
    <cellStyle name="40% - 强调文字颜色 2 2 4" xfId="218"/>
    <cellStyle name="40% - 强调文字颜色 2 2 5" xfId="219"/>
    <cellStyle name="40% - 强调文字颜色 3 2" xfId="18"/>
    <cellStyle name="40% - 强调文字颜色 3 2 2" xfId="220"/>
    <cellStyle name="40% - 强调文字颜色 3 2 2 2" xfId="221"/>
    <cellStyle name="40% - 强调文字颜色 3 2 2 3" xfId="222"/>
    <cellStyle name="40% - 强调文字颜色 3 2 3" xfId="223"/>
    <cellStyle name="40% - 强调文字颜色 3 2 3 2" xfId="224"/>
    <cellStyle name="40% - 强调文字颜色 3 2 3 3" xfId="225"/>
    <cellStyle name="40% - 强调文字颜色 3 2 4" xfId="226"/>
    <cellStyle name="40% - 强调文字颜色 3 2 5" xfId="227"/>
    <cellStyle name="40% - 强调文字颜色 4 2" xfId="19"/>
    <cellStyle name="40% - 强调文字颜色 4 2 2" xfId="228"/>
    <cellStyle name="40% - 强调文字颜色 4 2 2 2" xfId="229"/>
    <cellStyle name="40% - 强调文字颜色 4 2 2 3" xfId="230"/>
    <cellStyle name="40% - 强调文字颜色 4 2 3" xfId="231"/>
    <cellStyle name="40% - 强调文字颜色 4 2 3 2" xfId="232"/>
    <cellStyle name="40% - 强调文字颜色 4 2 3 3" xfId="233"/>
    <cellStyle name="40% - 强调文字颜色 4 2 4" xfId="234"/>
    <cellStyle name="40% - 强调文字颜色 4 2 5" xfId="235"/>
    <cellStyle name="40% - 强调文字颜色 5 2" xfId="20"/>
    <cellStyle name="40% - 强调文字颜色 5 2 2" xfId="236"/>
    <cellStyle name="40% - 强调文字颜色 5 2 2 2" xfId="237"/>
    <cellStyle name="40% - 强调文字颜色 5 2 2 3" xfId="238"/>
    <cellStyle name="40% - 强调文字颜色 5 2 3" xfId="239"/>
    <cellStyle name="40% - 强调文字颜色 5 2 3 2" xfId="240"/>
    <cellStyle name="40% - 强调文字颜色 5 2 3 3" xfId="241"/>
    <cellStyle name="40% - 强调文字颜色 5 2 4" xfId="242"/>
    <cellStyle name="40% - 强调文字颜色 5 2 5" xfId="243"/>
    <cellStyle name="40% - 强调文字颜色 6 2" xfId="21"/>
    <cellStyle name="40% - 强调文字颜色 6 2 2" xfId="244"/>
    <cellStyle name="40% - 强调文字颜色 6 2 2 2" xfId="245"/>
    <cellStyle name="40% - 强调文字颜色 6 2 2 3" xfId="246"/>
    <cellStyle name="40% - 强调文字颜色 6 2 3" xfId="247"/>
    <cellStyle name="40% - 强调文字颜色 6 2 3 2" xfId="248"/>
    <cellStyle name="40% - 强调文字颜色 6 2 3 3" xfId="249"/>
    <cellStyle name="40% - 强调文字颜色 6 2 4" xfId="250"/>
    <cellStyle name="40% - 强调文字颜色 6 2 5" xfId="251"/>
    <cellStyle name="40% - 着色 1 2" xfId="252"/>
    <cellStyle name="40% - 着色 1 3" xfId="253"/>
    <cellStyle name="40% - 着色 2 2" xfId="254"/>
    <cellStyle name="40% - 着色 2 3" xfId="255"/>
    <cellStyle name="40% - 着色 3 2" xfId="256"/>
    <cellStyle name="40% - 着色 3 3" xfId="257"/>
    <cellStyle name="40% - 着色 4 2" xfId="258"/>
    <cellStyle name="40% - 着色 4 3" xfId="259"/>
    <cellStyle name="40% - 着色 5 2" xfId="260"/>
    <cellStyle name="40% - 着色 5 3" xfId="261"/>
    <cellStyle name="40% - 着色 6 2" xfId="262"/>
    <cellStyle name="40% - 着色 6 3" xfId="263"/>
    <cellStyle name="60% - 强调文字颜色 1 2" xfId="22"/>
    <cellStyle name="60% - 强调文字颜色 1 2 2" xfId="264"/>
    <cellStyle name="60% - 强调文字颜色 1 2 2 2" xfId="265"/>
    <cellStyle name="60% - 强调文字颜色 1 2 3" xfId="266"/>
    <cellStyle name="60% - 强调文字颜色 1 2 3 2" xfId="267"/>
    <cellStyle name="60% - 强调文字颜色 1 2 4" xfId="268"/>
    <cellStyle name="60% - 强调文字颜色 2 2" xfId="23"/>
    <cellStyle name="60% - 强调文字颜色 2 2 2" xfId="269"/>
    <cellStyle name="60% - 强调文字颜色 2 2 2 2" xfId="270"/>
    <cellStyle name="60% - 强调文字颜色 2 2 3" xfId="271"/>
    <cellStyle name="60% - 强调文字颜色 2 2 3 2" xfId="272"/>
    <cellStyle name="60% - 强调文字颜色 2 2 4" xfId="273"/>
    <cellStyle name="60% - 强调文字颜色 3 2" xfId="24"/>
    <cellStyle name="60% - 强调文字颜色 3 2 2" xfId="274"/>
    <cellStyle name="60% - 强调文字颜色 3 2 2 2" xfId="275"/>
    <cellStyle name="60% - 强调文字颜色 3 2 3" xfId="276"/>
    <cellStyle name="60% - 强调文字颜色 3 2 3 2" xfId="277"/>
    <cellStyle name="60% - 强调文字颜色 3 2 4" xfId="278"/>
    <cellStyle name="60% - 强调文字颜色 4 2" xfId="25"/>
    <cellStyle name="60% - 强调文字颜色 4 2 2" xfId="279"/>
    <cellStyle name="60% - 强调文字颜色 4 2 2 2" xfId="280"/>
    <cellStyle name="60% - 强调文字颜色 4 2 3" xfId="281"/>
    <cellStyle name="60% - 强调文字颜色 4 2 3 2" xfId="282"/>
    <cellStyle name="60% - 强调文字颜色 4 2 4" xfId="283"/>
    <cellStyle name="60% - 强调文字颜色 5 2" xfId="26"/>
    <cellStyle name="60% - 强调文字颜色 5 2 2" xfId="284"/>
    <cellStyle name="60% - 强调文字颜色 5 2 2 2" xfId="285"/>
    <cellStyle name="60% - 强调文字颜色 5 2 3" xfId="286"/>
    <cellStyle name="60% - 强调文字颜色 5 2 3 2" xfId="287"/>
    <cellStyle name="60% - 强调文字颜色 5 2 4" xfId="288"/>
    <cellStyle name="60% - 强调文字颜色 6 2" xfId="27"/>
    <cellStyle name="60% - 强调文字颜色 6 2 2" xfId="289"/>
    <cellStyle name="60% - 强调文字颜色 6 2 2 2" xfId="290"/>
    <cellStyle name="60% - 强调文字颜色 6 2 3" xfId="291"/>
    <cellStyle name="60% - 强调文字颜色 6 2 3 2" xfId="292"/>
    <cellStyle name="60% - 强调文字颜色 6 2 4" xfId="293"/>
    <cellStyle name="60% - 着色 1 2" xfId="294"/>
    <cellStyle name="60% - 着色 1 3" xfId="295"/>
    <cellStyle name="60% - 着色 2 2" xfId="296"/>
    <cellStyle name="60% - 着色 2 3" xfId="297"/>
    <cellStyle name="60% - 着色 3 2" xfId="298"/>
    <cellStyle name="60% - 着色 3 3" xfId="299"/>
    <cellStyle name="60% - 着色 4 2" xfId="300"/>
    <cellStyle name="60% - 着色 4 3" xfId="301"/>
    <cellStyle name="60% - 着色 5 2" xfId="302"/>
    <cellStyle name="60% - 着色 5 3" xfId="303"/>
    <cellStyle name="60% - 着色 6 2" xfId="304"/>
    <cellStyle name="60% - 着色 6 3" xfId="305"/>
    <cellStyle name="Comma_Payment cert. 03 13" xfId="1106"/>
    <cellStyle name="Normal" xfId="28"/>
    <cellStyle name="RowLevel_0" xfId="306"/>
    <cellStyle name="百分比" xfId="1068" builtinId="5"/>
    <cellStyle name="百分比 2" xfId="29"/>
    <cellStyle name="百分比 2 2" xfId="307"/>
    <cellStyle name="百分比 2 2 2" xfId="308"/>
    <cellStyle name="百分比 2 2 2 2" xfId="309"/>
    <cellStyle name="百分比 2 2 2 2 2" xfId="310"/>
    <cellStyle name="百分比 2 2 2 3" xfId="311"/>
    <cellStyle name="百分比 2 2 2 4" xfId="312"/>
    <cellStyle name="百分比 2 2 2 5" xfId="313"/>
    <cellStyle name="百分比 2 2 3" xfId="314"/>
    <cellStyle name="百分比 2 2 3 2" xfId="315"/>
    <cellStyle name="百分比 2 2 3 3" xfId="316"/>
    <cellStyle name="百分比 2 2 4" xfId="317"/>
    <cellStyle name="百分比 2 2 5" xfId="318"/>
    <cellStyle name="百分比 2 3" xfId="319"/>
    <cellStyle name="百分比 2 3 2" xfId="320"/>
    <cellStyle name="百分比 2 3 2 2" xfId="321"/>
    <cellStyle name="百分比 2 3 3" xfId="322"/>
    <cellStyle name="百分比 2 3 4" xfId="323"/>
    <cellStyle name="百分比 2 3 5" xfId="324"/>
    <cellStyle name="百分比 2 4" xfId="325"/>
    <cellStyle name="百分比 2 4 2" xfId="326"/>
    <cellStyle name="百分比 2 4 3" xfId="327"/>
    <cellStyle name="百分比 2 5" xfId="328"/>
    <cellStyle name="百分比 2 5 2" xfId="329"/>
    <cellStyle name="百分比 2 5 3" xfId="330"/>
    <cellStyle name="百分比 2 6" xfId="331"/>
    <cellStyle name="百分比 2 6 2" xfId="332"/>
    <cellStyle name="百分比 2 6 3" xfId="333"/>
    <cellStyle name="百分比 2 7" xfId="334"/>
    <cellStyle name="百分比 2 8" xfId="335"/>
    <cellStyle name="百分比 3" xfId="336"/>
    <cellStyle name="百分比 3 2" xfId="337"/>
    <cellStyle name="百分比 3 2 2" xfId="338"/>
    <cellStyle name="百分比 3 2 3" xfId="339"/>
    <cellStyle name="百分比 3 3" xfId="340"/>
    <cellStyle name="百分比 3 4" xfId="341"/>
    <cellStyle name="百分比 3 5" xfId="342"/>
    <cellStyle name="百分比 3 6" xfId="343"/>
    <cellStyle name="百分比 3 7" xfId="1108"/>
    <cellStyle name="百分比 4" xfId="344"/>
    <cellStyle name="百分比 4 2" xfId="345"/>
    <cellStyle name="百分比 4 2 2" xfId="346"/>
    <cellStyle name="百分比 4 3" xfId="347"/>
    <cellStyle name="百分比 4 4" xfId="348"/>
    <cellStyle name="百分比 5" xfId="1102"/>
    <cellStyle name="百分比 6" xfId="1128"/>
    <cellStyle name="标题 1 2" xfId="30"/>
    <cellStyle name="标题 1 2 2" xfId="349"/>
    <cellStyle name="标题 1 2 2 2" xfId="350"/>
    <cellStyle name="标题 1 2 2 3" xfId="351"/>
    <cellStyle name="标题 1 2 3" xfId="352"/>
    <cellStyle name="标题 1 2 3 2" xfId="353"/>
    <cellStyle name="标题 1 2 4" xfId="354"/>
    <cellStyle name="标题 1 2 5" xfId="355"/>
    <cellStyle name="标题 1 3" xfId="356"/>
    <cellStyle name="标题 1 4" xfId="357"/>
    <cellStyle name="标题 1 5" xfId="358"/>
    <cellStyle name="标题 2 2" xfId="31"/>
    <cellStyle name="标题 2 2 2" xfId="359"/>
    <cellStyle name="标题 2 2 2 2" xfId="360"/>
    <cellStyle name="标题 2 2 2 3" xfId="361"/>
    <cellStyle name="标题 2 2 3" xfId="362"/>
    <cellStyle name="标题 2 2 3 2" xfId="363"/>
    <cellStyle name="标题 2 2 4" xfId="364"/>
    <cellStyle name="标题 2 2 5" xfId="365"/>
    <cellStyle name="标题 2 3" xfId="366"/>
    <cellStyle name="标题 2 4" xfId="367"/>
    <cellStyle name="标题 2 5" xfId="368"/>
    <cellStyle name="标题 3 2" xfId="32"/>
    <cellStyle name="标题 3 2 2" xfId="369"/>
    <cellStyle name="标题 3 2 2 2" xfId="370"/>
    <cellStyle name="标题 3 2 2 3" xfId="371"/>
    <cellStyle name="标题 3 2 3" xfId="372"/>
    <cellStyle name="标题 3 2 3 2" xfId="373"/>
    <cellStyle name="标题 3 2 4" xfId="374"/>
    <cellStyle name="标题 3 2 5" xfId="375"/>
    <cellStyle name="标题 3 3" xfId="376"/>
    <cellStyle name="标题 3 4" xfId="377"/>
    <cellStyle name="标题 3 5" xfId="378"/>
    <cellStyle name="标题 4 2" xfId="33"/>
    <cellStyle name="标题 4 2 2" xfId="379"/>
    <cellStyle name="标题 4 2 2 2" xfId="380"/>
    <cellStyle name="标题 4 2 2 3" xfId="381"/>
    <cellStyle name="标题 4 2 3" xfId="382"/>
    <cellStyle name="标题 4 2 3 2" xfId="383"/>
    <cellStyle name="标题 4 2 4" xfId="384"/>
    <cellStyle name="标题 4 2 5" xfId="385"/>
    <cellStyle name="标题 4 3" xfId="386"/>
    <cellStyle name="标题 4 4" xfId="387"/>
    <cellStyle name="标题 4 5" xfId="388"/>
    <cellStyle name="标题 5" xfId="34"/>
    <cellStyle name="标题 5 2" xfId="389"/>
    <cellStyle name="标题 5 2 2" xfId="390"/>
    <cellStyle name="标题 5 2 3" xfId="391"/>
    <cellStyle name="标题 5 3" xfId="392"/>
    <cellStyle name="标题 5 3 2" xfId="393"/>
    <cellStyle name="标题 5 4" xfId="394"/>
    <cellStyle name="标题 5 5" xfId="395"/>
    <cellStyle name="标题 6" xfId="396"/>
    <cellStyle name="标题 7" xfId="397"/>
    <cellStyle name="标题 8" xfId="398"/>
    <cellStyle name="差" xfId="1071" builtinId="27"/>
    <cellStyle name="差 2" xfId="35"/>
    <cellStyle name="差 2 2" xfId="399"/>
    <cellStyle name="差 2 2 2" xfId="400"/>
    <cellStyle name="差 2 2 3" xfId="401"/>
    <cellStyle name="差 2 3" xfId="402"/>
    <cellStyle name="差 2 3 2" xfId="403"/>
    <cellStyle name="差 2 4" xfId="404"/>
    <cellStyle name="差 2 5" xfId="405"/>
    <cellStyle name="差 3" xfId="406"/>
    <cellStyle name="差 4" xfId="407"/>
    <cellStyle name="差 5" xfId="408"/>
    <cellStyle name="差_2013年4月份计划报表" xfId="409"/>
    <cellStyle name="差_2013年4月份计划报表 2" xfId="410"/>
    <cellStyle name="差_2013年4月份计划报表 2 2" xfId="411"/>
    <cellStyle name="差_2013年4月份计划报表 3" xfId="412"/>
    <cellStyle name="差_2013年4月份计划报表 3 2" xfId="413"/>
    <cellStyle name="差_2013年4月份计划报表 4" xfId="414"/>
    <cellStyle name="差_2013年4月份计划报表-1" xfId="415"/>
    <cellStyle name="差_2013年4月份计划报表-1 2" xfId="416"/>
    <cellStyle name="差_2013年4月份计划报表-1 2 2" xfId="417"/>
    <cellStyle name="差_2013年4月份计划报表-1 3" xfId="418"/>
    <cellStyle name="差_2013年4月份计划报表-1 3 2" xfId="419"/>
    <cellStyle name="差_2013年4月份计划报表-1 4" xfId="420"/>
    <cellStyle name="差_q " xfId="421"/>
    <cellStyle name="差_q  2" xfId="422"/>
    <cellStyle name="差_q  2 2" xfId="423"/>
    <cellStyle name="差_q  2 3" xfId="424"/>
    <cellStyle name="差_q  3" xfId="425"/>
    <cellStyle name="差_q  4" xfId="426"/>
    <cellStyle name="差_附件一：标后预算表格" xfId="427"/>
    <cellStyle name="差_附件一：标后预算表格 2" xfId="428"/>
    <cellStyle name="差_附件一：标后预算表格 3" xfId="429"/>
    <cellStyle name="差_建昌至兴城高速公路BT项目切块率分析" xfId="430"/>
    <cellStyle name="差_建昌至兴城高速公路BT项目切块率分析 2" xfId="431"/>
    <cellStyle name="差_建昌至兴城高速公路BT项目切块率分析 3" xfId="432"/>
    <cellStyle name="差_施工4月份报表" xfId="433"/>
    <cellStyle name="差_施工4月份报表 2" xfId="434"/>
    <cellStyle name="差_施工4月份报表 2 2" xfId="435"/>
    <cellStyle name="差_施工4月份报表 2 3" xfId="436"/>
    <cellStyle name="差_施工4月份报表 2 4" xfId="437"/>
    <cellStyle name="差_施工4月份报表 3" xfId="438"/>
    <cellStyle name="差_施工4月份报表 3 2" xfId="439"/>
    <cellStyle name="差_施工4月份报表 4" xfId="440"/>
    <cellStyle name="差_施工5月份报表" xfId="441"/>
    <cellStyle name="差_施工5月份报表 2" xfId="442"/>
    <cellStyle name="差_施工5月份报表 2 2" xfId="443"/>
    <cellStyle name="差_施工5月份报表 2 3" xfId="444"/>
    <cellStyle name="差_施工5月份报表 2 4" xfId="445"/>
    <cellStyle name="差_施工5月份报表 3" xfId="446"/>
    <cellStyle name="差_施工5月份报表 3 2" xfId="447"/>
    <cellStyle name="差_施工5月份报表 4" xfId="448"/>
    <cellStyle name="差_万利路0#台帐汇总表、明细表2014.3.1" xfId="449"/>
    <cellStyle name="差_万利路0#台帐汇总表、明细表2014.3.1 2" xfId="450"/>
    <cellStyle name="差_万利路0#台帐汇总表、明细表2014.3.1 3" xfId="451"/>
    <cellStyle name="差_万利四分部0#台帐 - T梁预制" xfId="452"/>
    <cellStyle name="差_万利四分部0#台帐 - T梁预制 2" xfId="453"/>
    <cellStyle name="差_万利四分部0#台帐 - T梁预制 3" xfId="454"/>
    <cellStyle name="常规" xfId="0" builtinId="0"/>
    <cellStyle name="常规 10" xfId="36"/>
    <cellStyle name="常规 10 2" xfId="37"/>
    <cellStyle name="常规 10 2 2" xfId="455"/>
    <cellStyle name="常规 10 2 2 2" xfId="1052"/>
    <cellStyle name="常规 10 2 3" xfId="1053"/>
    <cellStyle name="常规 10 2 3 2" xfId="1054"/>
    <cellStyle name="常规 10 2 4" xfId="1055"/>
    <cellStyle name="常规 10 3" xfId="456"/>
    <cellStyle name="常规 10 3 2" xfId="457"/>
    <cellStyle name="常规 10 4" xfId="458"/>
    <cellStyle name="常规 10 5" xfId="459"/>
    <cellStyle name="常规 10 6" xfId="1051"/>
    <cellStyle name="常规 11" xfId="38"/>
    <cellStyle name="常规 11 2" xfId="39"/>
    <cellStyle name="常规 11 2 2" xfId="460"/>
    <cellStyle name="常规 11 2 2 2" xfId="1056"/>
    <cellStyle name="常规 11 2 3" xfId="461"/>
    <cellStyle name="常规 11 2 3 2" xfId="1057"/>
    <cellStyle name="常规 11 2 4" xfId="462"/>
    <cellStyle name="常规 11 2 5" xfId="463"/>
    <cellStyle name="常规 11 3" xfId="464"/>
    <cellStyle name="常规 11 3 2" xfId="465"/>
    <cellStyle name="常规 11 3 5" xfId="466"/>
    <cellStyle name="常规 11 4" xfId="467"/>
    <cellStyle name="常规 11 5" xfId="468"/>
    <cellStyle name="常规 11 6" xfId="1109"/>
    <cellStyle name="常规 11_万达一分部3月21日-3月31日旬报最终_万利三分部万利高速公路2014年8月上旬旬报" xfId="40"/>
    <cellStyle name="常规 12" xfId="41"/>
    <cellStyle name="常规 12 2" xfId="469"/>
    <cellStyle name="常规 12 2 2" xfId="470"/>
    <cellStyle name="常规 12 2 3" xfId="1058"/>
    <cellStyle name="常规 12 3" xfId="42"/>
    <cellStyle name="常规 12 3 2" xfId="471"/>
    <cellStyle name="常规 12 4" xfId="472"/>
    <cellStyle name="常规 12_Sheet7" xfId="43"/>
    <cellStyle name="常规 13" xfId="44"/>
    <cellStyle name="常规 13 10" xfId="473"/>
    <cellStyle name="常规 13 11" xfId="474"/>
    <cellStyle name="常规 13 12" xfId="475"/>
    <cellStyle name="常规 13 2" xfId="45"/>
    <cellStyle name="常规 13 2 2" xfId="476"/>
    <cellStyle name="常规 13 2 2 2" xfId="477"/>
    <cellStyle name="常规 13 2 2 2 2" xfId="478"/>
    <cellStyle name="常规 13 2 2 2 3" xfId="479"/>
    <cellStyle name="常规 13 2 2 3" xfId="480"/>
    <cellStyle name="常规 13 2 2 3 2" xfId="481"/>
    <cellStyle name="常规 13 2 2 3 3" xfId="482"/>
    <cellStyle name="常规 13 2 2 4" xfId="483"/>
    <cellStyle name="常规 13 2 2 4 2" xfId="484"/>
    <cellStyle name="常规 13 2 2 4 3" xfId="485"/>
    <cellStyle name="常规 13 2 2 5" xfId="486"/>
    <cellStyle name="常规 13 2 2 5 2" xfId="487"/>
    <cellStyle name="常规 13 2 2 5 3" xfId="488"/>
    <cellStyle name="常规 13 2 2 6" xfId="489"/>
    <cellStyle name="常规 13 2 2 7" xfId="490"/>
    <cellStyle name="常规 13 2 3" xfId="491"/>
    <cellStyle name="常规 13 2 3 2" xfId="492"/>
    <cellStyle name="常规 13 2 3 3" xfId="493"/>
    <cellStyle name="常规 13 2 4" xfId="494"/>
    <cellStyle name="常规 13 2 4 2" xfId="495"/>
    <cellStyle name="常规 13 2 4 3" xfId="496"/>
    <cellStyle name="常规 13 2 5" xfId="497"/>
    <cellStyle name="常规 13 2 5 2" xfId="498"/>
    <cellStyle name="常规 13 2 5 3" xfId="499"/>
    <cellStyle name="常规 13 2 6" xfId="500"/>
    <cellStyle name="常规 13 2 6 2" xfId="501"/>
    <cellStyle name="常规 13 2 6 3" xfId="502"/>
    <cellStyle name="常规 13 2 7" xfId="503"/>
    <cellStyle name="常规 13 2 8" xfId="504"/>
    <cellStyle name="常规 13 2 9" xfId="505"/>
    <cellStyle name="常规 13 3" xfId="506"/>
    <cellStyle name="常规 13 3 2" xfId="507"/>
    <cellStyle name="常规 13 3 2 2" xfId="508"/>
    <cellStyle name="常规 13 3 2 2 2" xfId="509"/>
    <cellStyle name="常规 13 3 2 2 3" xfId="510"/>
    <cellStyle name="常规 13 3 2 3" xfId="511"/>
    <cellStyle name="常规 13 3 2 3 2" xfId="512"/>
    <cellStyle name="常规 13 3 2 3 3" xfId="513"/>
    <cellStyle name="常规 13 3 2 4" xfId="514"/>
    <cellStyle name="常规 13 3 2 4 2" xfId="515"/>
    <cellStyle name="常规 13 3 2 4 3" xfId="516"/>
    <cellStyle name="常规 13 3 2 5" xfId="517"/>
    <cellStyle name="常规 13 3 2 6" xfId="518"/>
    <cellStyle name="常规 13 3 3" xfId="519"/>
    <cellStyle name="常规 13 3 3 2" xfId="520"/>
    <cellStyle name="常规 13 3 3 3" xfId="521"/>
    <cellStyle name="常规 13 3 4" xfId="522"/>
    <cellStyle name="常规 13 3 4 2" xfId="523"/>
    <cellStyle name="常规 13 3 4 3" xfId="524"/>
    <cellStyle name="常规 13 3 5" xfId="525"/>
    <cellStyle name="常规 13 3 5 2" xfId="526"/>
    <cellStyle name="常规 13 3 5 3" xfId="527"/>
    <cellStyle name="常规 13 3 6" xfId="528"/>
    <cellStyle name="常规 13 3 6 2" xfId="529"/>
    <cellStyle name="常规 13 3 6 3" xfId="530"/>
    <cellStyle name="常规 13 3 7" xfId="531"/>
    <cellStyle name="常规 13 3 8" xfId="532"/>
    <cellStyle name="常规 13 4" xfId="533"/>
    <cellStyle name="常规 13 4 2" xfId="534"/>
    <cellStyle name="常规 13 4 2 2" xfId="535"/>
    <cellStyle name="常规 13 4 2 2 2" xfId="536"/>
    <cellStyle name="常规 13 4 2 2 3" xfId="537"/>
    <cellStyle name="常规 13 4 2 3" xfId="538"/>
    <cellStyle name="常规 13 4 2 3 2" xfId="539"/>
    <cellStyle name="常规 13 4 2 3 3" xfId="540"/>
    <cellStyle name="常规 13 4 2 4" xfId="541"/>
    <cellStyle name="常规 13 4 2 4 2" xfId="542"/>
    <cellStyle name="常规 13 4 2 4 3" xfId="543"/>
    <cellStyle name="常规 13 4 2 5" xfId="544"/>
    <cellStyle name="常规 13 4 2 6" xfId="545"/>
    <cellStyle name="常规 13 4 3" xfId="546"/>
    <cellStyle name="常规 13 4 3 2" xfId="547"/>
    <cellStyle name="常规 13 4 3 3" xfId="548"/>
    <cellStyle name="常规 13 4 4" xfId="549"/>
    <cellStyle name="常规 13 4 4 2" xfId="550"/>
    <cellStyle name="常规 13 4 4 3" xfId="551"/>
    <cellStyle name="常规 13 4 5" xfId="552"/>
    <cellStyle name="常规 13 4 5 2" xfId="553"/>
    <cellStyle name="常规 13 4 5 3" xfId="554"/>
    <cellStyle name="常规 13 4 6" xfId="555"/>
    <cellStyle name="常规 13 4 6 2" xfId="556"/>
    <cellStyle name="常规 13 4 6 3" xfId="557"/>
    <cellStyle name="常规 13 4 7" xfId="558"/>
    <cellStyle name="常规 13 4 8" xfId="559"/>
    <cellStyle name="常规 13 5" xfId="560"/>
    <cellStyle name="常规 13 5 2" xfId="561"/>
    <cellStyle name="常规 13 5 2 2" xfId="562"/>
    <cellStyle name="常规 13 5 2 3" xfId="563"/>
    <cellStyle name="常规 13 5 3" xfId="564"/>
    <cellStyle name="常规 13 5 3 2" xfId="565"/>
    <cellStyle name="常规 13 5 3 3" xfId="566"/>
    <cellStyle name="常规 13 5 4" xfId="567"/>
    <cellStyle name="常规 13 5 4 2" xfId="568"/>
    <cellStyle name="常规 13 5 4 3" xfId="569"/>
    <cellStyle name="常规 13 5 5" xfId="570"/>
    <cellStyle name="常规 13 5 5 2" xfId="571"/>
    <cellStyle name="常规 13 5 5 3" xfId="572"/>
    <cellStyle name="常规 13 5 6" xfId="573"/>
    <cellStyle name="常规 13 5 7" xfId="574"/>
    <cellStyle name="常规 13 6" xfId="575"/>
    <cellStyle name="常规 13 6 2" xfId="576"/>
    <cellStyle name="常规 13 6 3" xfId="577"/>
    <cellStyle name="常规 13 7" xfId="578"/>
    <cellStyle name="常规 13 7 2" xfId="579"/>
    <cellStyle name="常规 13 7 3" xfId="580"/>
    <cellStyle name="常规 13 8" xfId="581"/>
    <cellStyle name="常规 13 8 2" xfId="582"/>
    <cellStyle name="常规 13 8 3" xfId="583"/>
    <cellStyle name="常规 13 9" xfId="584"/>
    <cellStyle name="常规 13 9 2" xfId="585"/>
    <cellStyle name="常规 13 9 3" xfId="586"/>
    <cellStyle name="常规 137" xfId="46"/>
    <cellStyle name="常规 138" xfId="47"/>
    <cellStyle name="常规 14" xfId="48"/>
    <cellStyle name="常规 14 2" xfId="587"/>
    <cellStyle name="常规 14 3" xfId="588"/>
    <cellStyle name="常规 141" xfId="49"/>
    <cellStyle name="常规 142" xfId="50"/>
    <cellStyle name="常规 143" xfId="51"/>
    <cellStyle name="常规 144" xfId="52"/>
    <cellStyle name="常规 145" xfId="53"/>
    <cellStyle name="常规 146" xfId="54"/>
    <cellStyle name="常规 147" xfId="55"/>
    <cellStyle name="常规 148" xfId="56"/>
    <cellStyle name="常规 149" xfId="57"/>
    <cellStyle name="常规 15" xfId="58"/>
    <cellStyle name="常规 15 2" xfId="589"/>
    <cellStyle name="常规 16" xfId="59"/>
    <cellStyle name="常规 16 2" xfId="590"/>
    <cellStyle name="常规 17" xfId="60"/>
    <cellStyle name="常规 18" xfId="61"/>
    <cellStyle name="常规 18 3" xfId="591"/>
    <cellStyle name="常规 18 3 2" xfId="592"/>
    <cellStyle name="常规 18 3 3" xfId="593"/>
    <cellStyle name="常规 19" xfId="62"/>
    <cellStyle name="常规 2" xfId="1"/>
    <cellStyle name="常规 2 10" xfId="63"/>
    <cellStyle name="常规 2 10 3" xfId="594"/>
    <cellStyle name="常规 2 10 3 2" xfId="595"/>
    <cellStyle name="常规 2 10 3 2 2" xfId="596"/>
    <cellStyle name="常规 2 10 3 2 3" xfId="597"/>
    <cellStyle name="常规 2 10 3 3" xfId="598"/>
    <cellStyle name="常规 2 10 3 4" xfId="599"/>
    <cellStyle name="常规 2 11" xfId="64"/>
    <cellStyle name="常规 2 11 3" xfId="65"/>
    <cellStyle name="常规 2 2" xfId="66"/>
    <cellStyle name="常规 2 2 2" xfId="67"/>
    <cellStyle name="常规 2 2 2 2" xfId="600"/>
    <cellStyle name="常规 2 2 2 2 2" xfId="601"/>
    <cellStyle name="常规 2 2 2 2 3" xfId="602"/>
    <cellStyle name="常规 2 2 2 3" xfId="603"/>
    <cellStyle name="常规 2 2 2 4" xfId="604"/>
    <cellStyle name="常规 2 2 2 4 2" xfId="605"/>
    <cellStyle name="常规 2 2 2 4 3" xfId="606"/>
    <cellStyle name="常规 2 2 2 5" xfId="607"/>
    <cellStyle name="常规 2 2 2 6" xfId="608"/>
    <cellStyle name="常规 2 2 2 7" xfId="609"/>
    <cellStyle name="常规 2 2 3" xfId="610"/>
    <cellStyle name="常规 2 2 3 2" xfId="611"/>
    <cellStyle name="常规 2 2 3 2 2" xfId="612"/>
    <cellStyle name="常规 2 2 3 2 2 2" xfId="613"/>
    <cellStyle name="常规 2 2 3 2 2 3" xfId="614"/>
    <cellStyle name="常规 2 2 3 2 2 4" xfId="615"/>
    <cellStyle name="常规 2 2 3 2 3" xfId="616"/>
    <cellStyle name="常规 2 2 3 2 3 2" xfId="617"/>
    <cellStyle name="常规 2 2 3 2 3 3" xfId="618"/>
    <cellStyle name="常规 2 2 3 2 3 4" xfId="619"/>
    <cellStyle name="常规 2 2 3 2 4" xfId="620"/>
    <cellStyle name="常规 2 2 3 2 5" xfId="621"/>
    <cellStyle name="常规 2 2 3 3" xfId="622"/>
    <cellStyle name="常规 2 2 3 3 2" xfId="623"/>
    <cellStyle name="常规 2 2 3 3 3" xfId="624"/>
    <cellStyle name="常规 2 2 3 4" xfId="625"/>
    <cellStyle name="常规 2 2 3 5" xfId="626"/>
    <cellStyle name="常规 2 2 3 6" xfId="627"/>
    <cellStyle name="常规 2 2 3 7" xfId="628"/>
    <cellStyle name="常规 2 2 4" xfId="629"/>
    <cellStyle name="常规 2 2 4 2" xfId="630"/>
    <cellStyle name="常规 2 2 4 2 2" xfId="631"/>
    <cellStyle name="常规 2 2 4 2 2 2" xfId="632"/>
    <cellStyle name="常规 2 2 4 2 3" xfId="633"/>
    <cellStyle name="常规 2 2 4 2 3 2" xfId="634"/>
    <cellStyle name="常规 2 2 4 2 3 2 2" xfId="635"/>
    <cellStyle name="常规 2 2 4 2 3 2 3" xfId="636"/>
    <cellStyle name="常规 2 2 4 2 3 3" xfId="637"/>
    <cellStyle name="常规 2 2 4 2 3 4" xfId="638"/>
    <cellStyle name="常规 2 2 4 2 4" xfId="639"/>
    <cellStyle name="常规 2 2 4 3" xfId="640"/>
    <cellStyle name="常规 2 2 4 3 2" xfId="641"/>
    <cellStyle name="常规 2 2 4 3 2 2" xfId="642"/>
    <cellStyle name="常规 2 2 4 3 3" xfId="643"/>
    <cellStyle name="常规 2 2 4 3 4" xfId="644"/>
    <cellStyle name="常规 2 2 4 30" xfId="645"/>
    <cellStyle name="常规 2 2 4 30 2" xfId="646"/>
    <cellStyle name="常规 2 2 4 30 2 2" xfId="647"/>
    <cellStyle name="常规 2 2 4 30 2 3" xfId="648"/>
    <cellStyle name="常规 2 2 4 30 3" xfId="649"/>
    <cellStyle name="常规 2 2 4 30 4" xfId="650"/>
    <cellStyle name="常规 2 2 4 4" xfId="651"/>
    <cellStyle name="常规 2 2 4 5" xfId="652"/>
    <cellStyle name="常规 2 2 4_万利路台帐业主计量台帐（一分部）" xfId="653"/>
    <cellStyle name="常规 2 2 5" xfId="654"/>
    <cellStyle name="常规 2 2 5 2" xfId="655"/>
    <cellStyle name="常规 2 2 5 2 2" xfId="656"/>
    <cellStyle name="常规 2 2 5 2 3" xfId="657"/>
    <cellStyle name="常规 2 2 5 3" xfId="658"/>
    <cellStyle name="常规 2 2 5 4" xfId="659"/>
    <cellStyle name="常规 2 2 6" xfId="1107"/>
    <cellStyle name="常规 2 2_万利路台帐业主计量台帐（一分部）" xfId="660"/>
    <cellStyle name="常规 2 3" xfId="68"/>
    <cellStyle name="常规 2 3 2" xfId="69"/>
    <cellStyle name="常规 2 3 2 2" xfId="661"/>
    <cellStyle name="常规 2 3 2 2 2" xfId="662"/>
    <cellStyle name="常规 2 3 2 2 2 2" xfId="663"/>
    <cellStyle name="常规 2 3 2 2 3" xfId="664"/>
    <cellStyle name="常规 2 3 2 2 3 2" xfId="665"/>
    <cellStyle name="常规 2 3 2 3" xfId="666"/>
    <cellStyle name="常规 2 3 2 4" xfId="667"/>
    <cellStyle name="常规 2 3 2 5" xfId="668"/>
    <cellStyle name="常规 2 3 3" xfId="70"/>
    <cellStyle name="常规 2 3 3 2" xfId="669"/>
    <cellStyle name="常规 2 3 4" xfId="670"/>
    <cellStyle name="常规 2 3 4 2" xfId="671"/>
    <cellStyle name="常规 2 3 5" xfId="672"/>
    <cellStyle name="常规 2 3 6" xfId="673"/>
    <cellStyle name="常规 2 4" xfId="71"/>
    <cellStyle name="常规 2 4 2" xfId="72"/>
    <cellStyle name="常规 2 4 2 2" xfId="73"/>
    <cellStyle name="常规 2 4 3" xfId="1059"/>
    <cellStyle name="常规 2 4 4" xfId="1060"/>
    <cellStyle name="常规 2 5" xfId="74"/>
    <cellStyle name="常规 2 5 2" xfId="75"/>
    <cellStyle name="常规 2 5 2 2" xfId="1061"/>
    <cellStyle name="常规 2 5 3" xfId="674"/>
    <cellStyle name="常规 2 5 4" xfId="1062"/>
    <cellStyle name="常规 2 6" xfId="76"/>
    <cellStyle name="常规 2 6 2" xfId="1063"/>
    <cellStyle name="常规 2 7" xfId="1064"/>
    <cellStyle name="常规 2 8" xfId="1110"/>
    <cellStyle name="常规 2 92" xfId="675"/>
    <cellStyle name="常规 2 92 2" xfId="676"/>
    <cellStyle name="常规 2 92 2 2" xfId="677"/>
    <cellStyle name="常规 2 92 3" xfId="678"/>
    <cellStyle name="常规 2 92 4" xfId="679"/>
    <cellStyle name="常规 2_200_6" xfId="680"/>
    <cellStyle name="常规 20" xfId="77"/>
    <cellStyle name="常规 20 2" xfId="1111"/>
    <cellStyle name="常规 21" xfId="78"/>
    <cellStyle name="常规 21 2" xfId="79"/>
    <cellStyle name="常规 22" xfId="681"/>
    <cellStyle name="常规 23" xfId="682"/>
    <cellStyle name="常规 24" xfId="80"/>
    <cellStyle name="常规 25" xfId="81"/>
    <cellStyle name="常规 26" xfId="82"/>
    <cellStyle name="常规 27" xfId="83"/>
    <cellStyle name="常规 28" xfId="84"/>
    <cellStyle name="常规 29" xfId="85"/>
    <cellStyle name="常规 3" xfId="3"/>
    <cellStyle name="常规 3 10" xfId="683"/>
    <cellStyle name="常规 3 10 2" xfId="684"/>
    <cellStyle name="常规 3 10 3" xfId="685"/>
    <cellStyle name="常规 3 2" xfId="86"/>
    <cellStyle name="常规 3 2 2" xfId="686"/>
    <cellStyle name="常规 3 2 2 2" xfId="687"/>
    <cellStyle name="常规 3 2 2 2 2" xfId="688"/>
    <cellStyle name="常规 3 2 2 2 3" xfId="689"/>
    <cellStyle name="常规 3 2 2 3" xfId="690"/>
    <cellStyle name="常规 3 2 2 4" xfId="691"/>
    <cellStyle name="常规 3 2 2 5" xfId="692"/>
    <cellStyle name="常规 3 2 3" xfId="693"/>
    <cellStyle name="常规 3 2 3 2" xfId="694"/>
    <cellStyle name="常规 3 2 3 3" xfId="695"/>
    <cellStyle name="常规 3 2 3 4" xfId="696"/>
    <cellStyle name="常规 3 2 4" xfId="697"/>
    <cellStyle name="常规 3 2 4 2" xfId="698"/>
    <cellStyle name="常规 3 2 4 3" xfId="699"/>
    <cellStyle name="常规 3 2 5" xfId="700"/>
    <cellStyle name="常规 3 2 5 2" xfId="701"/>
    <cellStyle name="常规 3 2 5 3" xfId="702"/>
    <cellStyle name="常规 3 2 5 4" xfId="703"/>
    <cellStyle name="常规 3 2 6" xfId="704"/>
    <cellStyle name="常规 3 2 7" xfId="705"/>
    <cellStyle name="常规 3 2 8" xfId="706"/>
    <cellStyle name="常规 3 2 9" xfId="707"/>
    <cellStyle name="常规 3 3" xfId="87"/>
    <cellStyle name="常规 3 3 2" xfId="708"/>
    <cellStyle name="常规 3 3 2 2" xfId="709"/>
    <cellStyle name="常规 3 3 3" xfId="710"/>
    <cellStyle name="常规 3 3 4" xfId="711"/>
    <cellStyle name="常规 3 4" xfId="88"/>
    <cellStyle name="常规 3 4 2" xfId="89"/>
    <cellStyle name="常规 3 4 3" xfId="90"/>
    <cellStyle name="常规 3 4 4" xfId="91"/>
    <cellStyle name="常规 3 5" xfId="92"/>
    <cellStyle name="常规 3 5 2" xfId="712"/>
    <cellStyle name="常规 3 5 3" xfId="713"/>
    <cellStyle name="常规 3 5 4" xfId="714"/>
    <cellStyle name="常规 3 6" xfId="93"/>
    <cellStyle name="常规 3 6 2" xfId="715"/>
    <cellStyle name="常规 3 6 3" xfId="716"/>
    <cellStyle name="常规 3 6 4" xfId="717"/>
    <cellStyle name="常规 3 6 5" xfId="718"/>
    <cellStyle name="常规 3 7" xfId="719"/>
    <cellStyle name="常规 3 7 2" xfId="720"/>
    <cellStyle name="常规 3 8" xfId="721"/>
    <cellStyle name="常规 3 9" xfId="94"/>
    <cellStyle name="常规 3_WL07标工程材料数量表（皮皮） 2" xfId="722"/>
    <cellStyle name="常规 30" xfId="1076"/>
    <cellStyle name="常规 31" xfId="1077"/>
    <cellStyle name="常规 32" xfId="1078"/>
    <cellStyle name="常规 33" xfId="1083"/>
    <cellStyle name="常规 34" xfId="1085"/>
    <cellStyle name="常规 35" xfId="723"/>
    <cellStyle name="常规 35 2" xfId="724"/>
    <cellStyle name="常规 35 3" xfId="725"/>
    <cellStyle name="常规 36" xfId="1084"/>
    <cellStyle name="常规 37" xfId="726"/>
    <cellStyle name="常规 37 2" xfId="727"/>
    <cellStyle name="常规 37 2 2" xfId="728"/>
    <cellStyle name="常规 38" xfId="1079"/>
    <cellStyle name="常规 39" xfId="1080"/>
    <cellStyle name="常规 4" xfId="95"/>
    <cellStyle name="常规 4 10" xfId="729"/>
    <cellStyle name="常规 4 11" xfId="730"/>
    <cellStyle name="常规 4 12" xfId="731"/>
    <cellStyle name="常规 4 13" xfId="732"/>
    <cellStyle name="常规 4 14" xfId="1050"/>
    <cellStyle name="常规 4 15" xfId="1112"/>
    <cellStyle name="常规 4 2" xfId="96"/>
    <cellStyle name="常规 4 2 2" xfId="97"/>
    <cellStyle name="常规 4 2 2 2" xfId="733"/>
    <cellStyle name="常规 4 2 2 2 2" xfId="734"/>
    <cellStyle name="常规 4 2 2 2 2 2" xfId="735"/>
    <cellStyle name="常规 4 2 2 2 2 3" xfId="736"/>
    <cellStyle name="常规 4 2 2 2 3" xfId="737"/>
    <cellStyle name="常规 4 2 2 2 4" xfId="738"/>
    <cellStyle name="常规 4 2 2 3" xfId="739"/>
    <cellStyle name="常规 4 2 2 3 2" xfId="740"/>
    <cellStyle name="常规 4 2 2 3 3" xfId="741"/>
    <cellStyle name="常规 4 2 2 3 4" xfId="742"/>
    <cellStyle name="常规 4 2 2 4" xfId="743"/>
    <cellStyle name="常规 4 2 2 4 2" xfId="744"/>
    <cellStyle name="常规 4 2 2 5" xfId="745"/>
    <cellStyle name="常规 4 2 3" xfId="746"/>
    <cellStyle name="常规 4 2 3 2" xfId="747"/>
    <cellStyle name="常规 4 2 3 2 2" xfId="748"/>
    <cellStyle name="常规 4 2 3 2 3" xfId="749"/>
    <cellStyle name="常规 4 2 3 2 4" xfId="750"/>
    <cellStyle name="常规 4 2 3 3" xfId="751"/>
    <cellStyle name="常规 4 2 3 3 2" xfId="752"/>
    <cellStyle name="常规 4 2 3 4" xfId="753"/>
    <cellStyle name="常规 4 2 3 4 2" xfId="754"/>
    <cellStyle name="常规 4 2 31" xfId="755"/>
    <cellStyle name="常规 4 2 31 2" xfId="756"/>
    <cellStyle name="常规 4 2 31 2 2" xfId="757"/>
    <cellStyle name="常规 4 2 31 2 3" xfId="758"/>
    <cellStyle name="常规 4 2 31 3" xfId="759"/>
    <cellStyle name="常规 4 2 31 4" xfId="760"/>
    <cellStyle name="常规 4 2 4" xfId="761"/>
    <cellStyle name="常规 4 2 4 2" xfId="762"/>
    <cellStyle name="常规 4 2 5" xfId="763"/>
    <cellStyle name="常规 4 2 6" xfId="1113"/>
    <cellStyle name="常规 4 2_万利路台帐业主计量台帐（一分部）" xfId="764"/>
    <cellStyle name="常规 4 3" xfId="98"/>
    <cellStyle name="常规 4 3 2" xfId="765"/>
    <cellStyle name="常规 4 3 2 2" xfId="1065"/>
    <cellStyle name="常规 4 3 3" xfId="766"/>
    <cellStyle name="常规 4 3 3 2" xfId="767"/>
    <cellStyle name="常规 4 3 4" xfId="768"/>
    <cellStyle name="常规 4 3 5" xfId="769"/>
    <cellStyle name="常规 4 4" xfId="99"/>
    <cellStyle name="常规 4 4 2" xfId="770"/>
    <cellStyle name="常规 4 5" xfId="771"/>
    <cellStyle name="常规 4 5 2" xfId="772"/>
    <cellStyle name="常规 4 5 3" xfId="773"/>
    <cellStyle name="常规 4 6" xfId="774"/>
    <cellStyle name="常规 4 6 2" xfId="775"/>
    <cellStyle name="常规 4 7" xfId="776"/>
    <cellStyle name="常规 4 8" xfId="777"/>
    <cellStyle name="常规 4 9" xfId="778"/>
    <cellStyle name="常规 4_计量(3)" xfId="779"/>
    <cellStyle name="常规 40" xfId="1081"/>
    <cellStyle name="常规 41" xfId="1082"/>
    <cellStyle name="常规 42" xfId="1086"/>
    <cellStyle name="常规 43" xfId="1087"/>
    <cellStyle name="常规 44" xfId="1088"/>
    <cellStyle name="常规 45" xfId="1089"/>
    <cellStyle name="常规 46" xfId="1090"/>
    <cellStyle name="常规 47" xfId="1091"/>
    <cellStyle name="常规 48" xfId="1092"/>
    <cellStyle name="常规 49" xfId="1093"/>
    <cellStyle name="常规 5" xfId="100"/>
    <cellStyle name="常规 5 2" xfId="101"/>
    <cellStyle name="常规 5 2 2" xfId="780"/>
    <cellStyle name="常规 5 2 2 2" xfId="781"/>
    <cellStyle name="常规 5 2 2 3" xfId="782"/>
    <cellStyle name="常规 5 2 3" xfId="783"/>
    <cellStyle name="常规 5 2 3 2" xfId="784"/>
    <cellStyle name="常规 5 2 3 3" xfId="785"/>
    <cellStyle name="常规 5 2 4" xfId="786"/>
    <cellStyle name="常规 5 2 4 2" xfId="787"/>
    <cellStyle name="常规 5 2 4 3" xfId="788"/>
    <cellStyle name="常规 5 2 5" xfId="789"/>
    <cellStyle name="常规 5 2 5 2" xfId="790"/>
    <cellStyle name="常规 5 2 5 3" xfId="791"/>
    <cellStyle name="常规 5 2 6" xfId="792"/>
    <cellStyle name="常规 5 2 7" xfId="793"/>
    <cellStyle name="常规 5 2 8" xfId="1105"/>
    <cellStyle name="常规 5 3" xfId="102"/>
    <cellStyle name="常规 5 3 2" xfId="794"/>
    <cellStyle name="常规 5 3 2 2" xfId="795"/>
    <cellStyle name="常规 5 3 2 3" xfId="796"/>
    <cellStyle name="常规 5 3 3" xfId="797"/>
    <cellStyle name="常规 5 3 3 2" xfId="798"/>
    <cellStyle name="常规 5 3 4" xfId="799"/>
    <cellStyle name="常规 5 4" xfId="103"/>
    <cellStyle name="常规 5 4 2" xfId="800"/>
    <cellStyle name="常规 5 5" xfId="801"/>
    <cellStyle name="常规 5 5 2" xfId="802"/>
    <cellStyle name="常规 5 6" xfId="803"/>
    <cellStyle name="常规 5 6 2" xfId="1066"/>
    <cellStyle name="常规 5 7" xfId="804"/>
    <cellStyle name="常规 5 8" xfId="805"/>
    <cellStyle name="常规 5 9" xfId="1114"/>
    <cellStyle name="常规 5_2013年4月份计划报表" xfId="806"/>
    <cellStyle name="常规 50" xfId="104"/>
    <cellStyle name="常规 50 2" xfId="105"/>
    <cellStyle name="常规 51" xfId="1095"/>
    <cellStyle name="常规 52" xfId="1096"/>
    <cellStyle name="常规 53" xfId="1097"/>
    <cellStyle name="常规 54" xfId="1098"/>
    <cellStyle name="常规 55" xfId="1099"/>
    <cellStyle name="常规 56" xfId="1100"/>
    <cellStyle name="常规 57" xfId="1101"/>
    <cellStyle name="常规 58" xfId="1103"/>
    <cellStyle name="常规 59" xfId="1126"/>
    <cellStyle name="常规 6" xfId="106"/>
    <cellStyle name="常规 6 14" xfId="107"/>
    <cellStyle name="常规 6 2" xfId="108"/>
    <cellStyle name="常规 6 2 2" xfId="109"/>
    <cellStyle name="常规 6 2 2 2" xfId="807"/>
    <cellStyle name="常规 6 2 2 3" xfId="808"/>
    <cellStyle name="常规 6 2 2 4" xfId="809"/>
    <cellStyle name="常规 6 2 2 5" xfId="810"/>
    <cellStyle name="常规 6 2 3" xfId="811"/>
    <cellStyle name="常规 6 2 3 2" xfId="812"/>
    <cellStyle name="常规 6 2 3 3" xfId="813"/>
    <cellStyle name="常规 6 2 4" xfId="814"/>
    <cellStyle name="常规 6 2 4 2" xfId="815"/>
    <cellStyle name="常规 6 2 5" xfId="816"/>
    <cellStyle name="常规 6 3" xfId="110"/>
    <cellStyle name="常规 6 3 2" xfId="817"/>
    <cellStyle name="常规 6 3 3" xfId="818"/>
    <cellStyle name="常规 6 4" xfId="819"/>
    <cellStyle name="常规 6 4 2" xfId="820"/>
    <cellStyle name="常规 6 5" xfId="821"/>
    <cellStyle name="常规 6 5 2" xfId="822"/>
    <cellStyle name="常规 6 6" xfId="823"/>
    <cellStyle name="常规 6 7" xfId="1104"/>
    <cellStyle name="常规 60" xfId="1127"/>
    <cellStyle name="常规 61" xfId="111"/>
    <cellStyle name="常规 62" xfId="1129"/>
    <cellStyle name="常规 63" xfId="1130"/>
    <cellStyle name="常规 64" xfId="1131"/>
    <cellStyle name="常规 65" xfId="1132"/>
    <cellStyle name="常规 66" xfId="1133"/>
    <cellStyle name="常规 67" xfId="1134"/>
    <cellStyle name="常规 68" xfId="1135"/>
    <cellStyle name="常规 7" xfId="4"/>
    <cellStyle name="常规 7 2" xfId="824"/>
    <cellStyle name="常规 7 2 2" xfId="825"/>
    <cellStyle name="常规 7 2 3" xfId="826"/>
    <cellStyle name="常规 7 2 4" xfId="827"/>
    <cellStyle name="常规 7 2 5" xfId="828"/>
    <cellStyle name="常规 7 3" xfId="829"/>
    <cellStyle name="常规 7 3 2" xfId="830"/>
    <cellStyle name="常规 7 3 3" xfId="831"/>
    <cellStyle name="常规 7 3 4" xfId="832"/>
    <cellStyle name="常规 7 4" xfId="833"/>
    <cellStyle name="常规 7 4 2" xfId="834"/>
    <cellStyle name="常规 7 4 3" xfId="835"/>
    <cellStyle name="常规 7 5" xfId="836"/>
    <cellStyle name="常规 7 5 2" xfId="837"/>
    <cellStyle name="常规 7 6" xfId="838"/>
    <cellStyle name="常规 7 7" xfId="1115"/>
    <cellStyle name="常规 8" xfId="112"/>
    <cellStyle name="常规 8 2" xfId="839"/>
    <cellStyle name="常规 8 2 2" xfId="840"/>
    <cellStyle name="常规 8 2 2 2" xfId="841"/>
    <cellStyle name="常规 8 2 3" xfId="842"/>
    <cellStyle name="常规 8 2 4" xfId="843"/>
    <cellStyle name="常规 8 2 5" xfId="844"/>
    <cellStyle name="常规 8 3" xfId="845"/>
    <cellStyle name="常规 8 4" xfId="846"/>
    <cellStyle name="常规 8 4 2" xfId="847"/>
    <cellStyle name="常规 8 5" xfId="1116"/>
    <cellStyle name="常规 9" xfId="113"/>
    <cellStyle name="常规 9 2" xfId="114"/>
    <cellStyle name="常规 9 2 2" xfId="848"/>
    <cellStyle name="常规 9 3" xfId="849"/>
    <cellStyle name="常规 9 3 2" xfId="850"/>
    <cellStyle name="常规 9 4" xfId="851"/>
    <cellStyle name="常规 9 5" xfId="1117"/>
    <cellStyle name="常规_2007报表" xfId="1070"/>
    <cellStyle name="常规_Sheet1" xfId="2"/>
    <cellStyle name="常规_Sheet1 13" xfId="1049"/>
    <cellStyle name="常规_Sheet1 2" xfId="1069"/>
    <cellStyle name="常规_Sheet1 3" xfId="1048"/>
    <cellStyle name="常规_麻竹" xfId="1067"/>
    <cellStyle name="常规_年度计划" xfId="1073"/>
    <cellStyle name="常规_年度计划_2" xfId="1075"/>
    <cellStyle name="常规_年计划" xfId="1094"/>
    <cellStyle name="常规_年计划_2" xfId="1074"/>
    <cellStyle name="常规_旬报-1 (version 1)" xfId="1072"/>
    <cellStyle name="好 2" xfId="115"/>
    <cellStyle name="好 2 2" xfId="852"/>
    <cellStyle name="好 2 2 2" xfId="853"/>
    <cellStyle name="好 2 2 3" xfId="854"/>
    <cellStyle name="好 2 3" xfId="855"/>
    <cellStyle name="好 2 3 2" xfId="856"/>
    <cellStyle name="好 2 4" xfId="857"/>
    <cellStyle name="好 2 5" xfId="858"/>
    <cellStyle name="好 3" xfId="859"/>
    <cellStyle name="好 4" xfId="860"/>
    <cellStyle name="好 5" xfId="861"/>
    <cellStyle name="好_2013年4月份计划报表" xfId="862"/>
    <cellStyle name="好_2013年4月份计划报表 2" xfId="863"/>
    <cellStyle name="好_2013年4月份计划报表 2 2" xfId="864"/>
    <cellStyle name="好_2013年4月份计划报表 3" xfId="865"/>
    <cellStyle name="好_2013年4月份计划报表 3 2" xfId="866"/>
    <cellStyle name="好_2013年4月份计划报表 4" xfId="867"/>
    <cellStyle name="好_2013年4月份计划报表-1" xfId="868"/>
    <cellStyle name="好_2013年4月份计划报表-1 2" xfId="869"/>
    <cellStyle name="好_2013年4月份计划报表-1 2 2" xfId="870"/>
    <cellStyle name="好_2013年4月份计划报表-1 3" xfId="871"/>
    <cellStyle name="好_2013年4月份计划报表-1 3 2" xfId="872"/>
    <cellStyle name="好_2013年4月份计划报表-1 4" xfId="873"/>
    <cellStyle name="好_q " xfId="874"/>
    <cellStyle name="好_q  2" xfId="875"/>
    <cellStyle name="好_q  2 2" xfId="876"/>
    <cellStyle name="好_q  2 3" xfId="877"/>
    <cellStyle name="好_q  3" xfId="878"/>
    <cellStyle name="好_q  4" xfId="879"/>
    <cellStyle name="好_附件一：标后预算表格" xfId="880"/>
    <cellStyle name="好_附件一：标后预算表格 2" xfId="881"/>
    <cellStyle name="好_附件一：标后预算表格 3" xfId="882"/>
    <cellStyle name="好_建昌至兴城高速公路BT项目切块率分析" xfId="883"/>
    <cellStyle name="好_建昌至兴城高速公路BT项目切块率分析 2" xfId="884"/>
    <cellStyle name="好_建昌至兴城高速公路BT项目切块率分析 3" xfId="885"/>
    <cellStyle name="好_施工4月份报表" xfId="886"/>
    <cellStyle name="好_施工4月份报表 2" xfId="887"/>
    <cellStyle name="好_施工4月份报表 2 2" xfId="888"/>
    <cellStyle name="好_施工4月份报表 2 3" xfId="889"/>
    <cellStyle name="好_施工4月份报表 2 4" xfId="890"/>
    <cellStyle name="好_施工4月份报表 3" xfId="891"/>
    <cellStyle name="好_施工4月份报表 3 2" xfId="892"/>
    <cellStyle name="好_施工4月份报表 4" xfId="893"/>
    <cellStyle name="好_施工5月份报表" xfId="894"/>
    <cellStyle name="好_施工5月份报表 2" xfId="895"/>
    <cellStyle name="好_施工5月份报表 2 2" xfId="896"/>
    <cellStyle name="好_施工5月份报表 2 3" xfId="897"/>
    <cellStyle name="好_施工5月份报表 2 4" xfId="898"/>
    <cellStyle name="好_施工5月份报表 3" xfId="899"/>
    <cellStyle name="好_施工5月份报表 3 2" xfId="900"/>
    <cellStyle name="好_施工5月份报表 4" xfId="901"/>
    <cellStyle name="好_万利路0#台帐汇总表、明细表2014.3.1" xfId="902"/>
    <cellStyle name="好_万利路0#台帐汇总表、明细表2014.3.1 2" xfId="903"/>
    <cellStyle name="好_万利路0#台帐汇总表、明细表2014.3.1 3" xfId="904"/>
    <cellStyle name="好_万利四分部0#台帐 - T梁预制" xfId="905"/>
    <cellStyle name="好_万利四分部0#台帐 - T梁预制 2" xfId="906"/>
    <cellStyle name="好_万利四分部0#台帐 - T梁预制 3" xfId="907"/>
    <cellStyle name="汇总 2" xfId="116"/>
    <cellStyle name="汇总 2 2" xfId="117"/>
    <cellStyle name="汇总 2 2 2" xfId="908"/>
    <cellStyle name="汇总 2 2 3" xfId="909"/>
    <cellStyle name="汇总 2 3" xfId="910"/>
    <cellStyle name="汇总 2 3 2" xfId="911"/>
    <cellStyle name="汇总 2 4" xfId="912"/>
    <cellStyle name="汇总 2 5" xfId="913"/>
    <cellStyle name="汇总 3" xfId="914"/>
    <cellStyle name="汇总 4" xfId="915"/>
    <cellStyle name="汇总 5" xfId="916"/>
    <cellStyle name="计算 2" xfId="118"/>
    <cellStyle name="计算 2 2" xfId="119"/>
    <cellStyle name="计算 2 2 2" xfId="917"/>
    <cellStyle name="计算 2 2 3" xfId="918"/>
    <cellStyle name="计算 2 3" xfId="919"/>
    <cellStyle name="计算 2 3 2" xfId="920"/>
    <cellStyle name="计算 2 4" xfId="921"/>
    <cellStyle name="计算 2 5" xfId="922"/>
    <cellStyle name="计算 3" xfId="923"/>
    <cellStyle name="计算 4" xfId="924"/>
    <cellStyle name="计算 5" xfId="925"/>
    <cellStyle name="检查单元格 2" xfId="120"/>
    <cellStyle name="检查单元格 2 2" xfId="926"/>
    <cellStyle name="检查单元格 2 2 2" xfId="927"/>
    <cellStyle name="检查单元格 2 2 3" xfId="928"/>
    <cellStyle name="检查单元格 2 3" xfId="929"/>
    <cellStyle name="检查单元格 2 3 2" xfId="930"/>
    <cellStyle name="检查单元格 2 4" xfId="931"/>
    <cellStyle name="检查单元格 2 5" xfId="932"/>
    <cellStyle name="检查单元格 3" xfId="933"/>
    <cellStyle name="检查单元格 4" xfId="934"/>
    <cellStyle name="检查单元格 5" xfId="935"/>
    <cellStyle name="解释性文本 2" xfId="121"/>
    <cellStyle name="解释性文本 2 2" xfId="936"/>
    <cellStyle name="解释性文本 2 2 2" xfId="937"/>
    <cellStyle name="解释性文本 2 2 3" xfId="938"/>
    <cellStyle name="解释性文本 2 3" xfId="939"/>
    <cellStyle name="解释性文本 2 3 2" xfId="940"/>
    <cellStyle name="解释性文本 2 4" xfId="941"/>
    <cellStyle name="解释性文本 2 5" xfId="942"/>
    <cellStyle name="解释性文本 3" xfId="943"/>
    <cellStyle name="解释性文本 4" xfId="944"/>
    <cellStyle name="解释性文本 5" xfId="945"/>
    <cellStyle name="警告文本 2" xfId="122"/>
    <cellStyle name="警告文本 2 2" xfId="946"/>
    <cellStyle name="警告文本 2 2 2" xfId="947"/>
    <cellStyle name="警告文本 2 2 3" xfId="948"/>
    <cellStyle name="警告文本 2 3" xfId="949"/>
    <cellStyle name="警告文本 2 3 2" xfId="950"/>
    <cellStyle name="警告文本 2 4" xfId="951"/>
    <cellStyle name="警告文本 2 5" xfId="952"/>
    <cellStyle name="警告文本 3" xfId="953"/>
    <cellStyle name="警告文本 4" xfId="954"/>
    <cellStyle name="警告文本 5" xfId="955"/>
    <cellStyle name="链接单元格 2" xfId="123"/>
    <cellStyle name="链接单元格 2 2" xfId="956"/>
    <cellStyle name="链接单元格 2 2 2" xfId="957"/>
    <cellStyle name="链接单元格 2 2 3" xfId="958"/>
    <cellStyle name="链接单元格 2 3" xfId="959"/>
    <cellStyle name="链接单元格 2 3 2" xfId="960"/>
    <cellStyle name="链接单元格 2 4" xfId="961"/>
    <cellStyle name="链接单元格 2 5" xfId="962"/>
    <cellStyle name="链接单元格 3" xfId="963"/>
    <cellStyle name="链接单元格 4" xfId="964"/>
    <cellStyle name="链接单元格 5" xfId="965"/>
    <cellStyle name="普通" xfId="124"/>
    <cellStyle name="千位[0]_Sheet0" xfId="966"/>
    <cellStyle name="千位_Sheet0" xfId="967"/>
    <cellStyle name="千位分隔 10 5" xfId="1118"/>
    <cellStyle name="千位分隔 10 5 2" xfId="1119"/>
    <cellStyle name="千位分隔 10 5 2 2" xfId="1120"/>
    <cellStyle name="千位分隔 10 5 3" xfId="1121"/>
    <cellStyle name="千位分隔 2" xfId="125"/>
    <cellStyle name="千位分隔 2 2" xfId="1123"/>
    <cellStyle name="千位分隔 2 2 2" xfId="1124"/>
    <cellStyle name="千位分隔 2 3" xfId="1125"/>
    <cellStyle name="千位分隔 2 4" xfId="1122"/>
    <cellStyle name="强调文字颜色 1 2" xfId="126"/>
    <cellStyle name="强调文字颜色 1 2 2" xfId="968"/>
    <cellStyle name="强调文字颜色 1 2 2 2" xfId="969"/>
    <cellStyle name="强调文字颜色 1 2 3" xfId="970"/>
    <cellStyle name="强调文字颜色 1 2 3 2" xfId="971"/>
    <cellStyle name="强调文字颜色 1 2 4" xfId="972"/>
    <cellStyle name="强调文字颜色 2 2" xfId="127"/>
    <cellStyle name="强调文字颜色 2 2 2" xfId="973"/>
    <cellStyle name="强调文字颜色 2 2 2 2" xfId="974"/>
    <cellStyle name="强调文字颜色 2 2 3" xfId="975"/>
    <cellStyle name="强调文字颜色 2 2 3 2" xfId="976"/>
    <cellStyle name="强调文字颜色 2 2 4" xfId="977"/>
    <cellStyle name="强调文字颜色 3 2" xfId="128"/>
    <cellStyle name="强调文字颜色 3 2 2" xfId="978"/>
    <cellStyle name="强调文字颜色 3 2 2 2" xfId="979"/>
    <cellStyle name="强调文字颜色 3 2 3" xfId="980"/>
    <cellStyle name="强调文字颜色 3 2 3 2" xfId="981"/>
    <cellStyle name="强调文字颜色 3 2 4" xfId="982"/>
    <cellStyle name="强调文字颜色 4 2" xfId="129"/>
    <cellStyle name="强调文字颜色 4 2 2" xfId="983"/>
    <cellStyle name="强调文字颜色 4 2 2 2" xfId="984"/>
    <cellStyle name="强调文字颜色 4 2 3" xfId="985"/>
    <cellStyle name="强调文字颜色 4 2 3 2" xfId="986"/>
    <cellStyle name="强调文字颜色 4 2 4" xfId="987"/>
    <cellStyle name="强调文字颜色 5 2" xfId="130"/>
    <cellStyle name="强调文字颜色 5 2 2" xfId="988"/>
    <cellStyle name="强调文字颜色 5 2 2 2" xfId="989"/>
    <cellStyle name="强调文字颜色 5 2 3" xfId="990"/>
    <cellStyle name="强调文字颜色 5 2 3 2" xfId="991"/>
    <cellStyle name="强调文字颜色 5 2 4" xfId="992"/>
    <cellStyle name="强调文字颜色 6 2" xfId="131"/>
    <cellStyle name="强调文字颜色 6 2 2" xfId="993"/>
    <cellStyle name="强调文字颜色 6 2 2 2" xfId="994"/>
    <cellStyle name="强调文字颜色 6 2 3" xfId="995"/>
    <cellStyle name="强调文字颜色 6 2 3 2" xfId="996"/>
    <cellStyle name="强调文字颜色 6 2 4" xfId="997"/>
    <cellStyle name="适中 2" xfId="132"/>
    <cellStyle name="适中 2 2" xfId="998"/>
    <cellStyle name="适中 2 2 2" xfId="999"/>
    <cellStyle name="适中 2 2 3" xfId="1000"/>
    <cellStyle name="适中 2 3" xfId="1001"/>
    <cellStyle name="适中 2 3 2" xfId="1002"/>
    <cellStyle name="适中 2 4" xfId="1003"/>
    <cellStyle name="适中 2 5" xfId="1004"/>
    <cellStyle name="适中 3" xfId="1005"/>
    <cellStyle name="适中 4" xfId="1006"/>
    <cellStyle name="适中 5" xfId="1007"/>
    <cellStyle name="输出 2" xfId="133"/>
    <cellStyle name="输出 2 2" xfId="134"/>
    <cellStyle name="输出 2 2 2" xfId="1008"/>
    <cellStyle name="输出 2 2 3" xfId="1009"/>
    <cellStyle name="输出 2 3" xfId="1010"/>
    <cellStyle name="输出 2 3 2" xfId="1011"/>
    <cellStyle name="输出 2 4" xfId="1012"/>
    <cellStyle name="输出 2 5" xfId="1013"/>
    <cellStyle name="输出 3" xfId="1014"/>
    <cellStyle name="输出 4" xfId="1015"/>
    <cellStyle name="输出 5" xfId="1016"/>
    <cellStyle name="输入 2" xfId="135"/>
    <cellStyle name="输入 2 2" xfId="136"/>
    <cellStyle name="输入 2 2 2" xfId="1017"/>
    <cellStyle name="输入 2 2 3" xfId="1018"/>
    <cellStyle name="输入 2 3" xfId="1019"/>
    <cellStyle name="输入 2 3 2" xfId="1020"/>
    <cellStyle name="输入 2 4" xfId="1021"/>
    <cellStyle name="输入 2 5" xfId="1022"/>
    <cellStyle name="输入 3" xfId="1023"/>
    <cellStyle name="输入 4" xfId="1024"/>
    <cellStyle name="输入 5" xfId="1025"/>
    <cellStyle name="样式 1" xfId="137"/>
    <cellStyle name="样式 1 13" xfId="138"/>
    <cellStyle name="样式 1 14" xfId="139"/>
    <cellStyle name="样式 1 2" xfId="1026"/>
    <cellStyle name="着色 1 2" xfId="1027"/>
    <cellStyle name="着色 1 3" xfId="1028"/>
    <cellStyle name="着色 2 2" xfId="1029"/>
    <cellStyle name="着色 2 3" xfId="1030"/>
    <cellStyle name="着色 3 2" xfId="1031"/>
    <cellStyle name="着色 3 3" xfId="1032"/>
    <cellStyle name="着色 4 2" xfId="1033"/>
    <cellStyle name="着色 4 3" xfId="1034"/>
    <cellStyle name="着色 5 2" xfId="1035"/>
    <cellStyle name="着色 5 3" xfId="1036"/>
    <cellStyle name="着色 6 2" xfId="1037"/>
    <cellStyle name="着色 6 3" xfId="1038"/>
    <cellStyle name="注释 2" xfId="140"/>
    <cellStyle name="注释 2 2" xfId="141"/>
    <cellStyle name="注释 2 2 2" xfId="1039"/>
    <cellStyle name="注释 2 2 2 2" xfId="1040"/>
    <cellStyle name="注释 2 2 3" xfId="1041"/>
    <cellStyle name="注释 2 2 4" xfId="1042"/>
    <cellStyle name="注释 2 3" xfId="1043"/>
    <cellStyle name="注释 2 4" xfId="1044"/>
    <cellStyle name="注释 3" xfId="1045"/>
    <cellStyle name="注释 4" xfId="1046"/>
    <cellStyle name="注释 5" xfId="1047"/>
  </cellStyles>
  <dxfs count="91">
    <dxf>
      <font>
        <color rgb="FF9C0006"/>
      </font>
      <fill>
        <patternFill>
          <bgColor rgb="FFFFC7CE"/>
        </patternFill>
      </fill>
    </dxf>
    <dxf>
      <font>
        <b val="0"/>
        <i val="0"/>
        <color indexed="9"/>
      </font>
    </dxf>
    <dxf>
      <font>
        <b val="0"/>
        <i val="0"/>
        <color indexed="9"/>
      </font>
    </dxf>
    <dxf>
      <font>
        <b val="0"/>
        <i val="0"/>
        <color indexed="9"/>
      </font>
    </dxf>
    <dxf>
      <font>
        <b val="0"/>
        <color indexed="9"/>
      </font>
    </dxf>
    <dxf>
      <font>
        <b val="0"/>
        <color indexed="9"/>
      </font>
    </dxf>
    <dxf>
      <font>
        <b val="0"/>
        <i val="0"/>
        <color indexed="9"/>
      </font>
    </dxf>
    <dxf>
      <font>
        <b val="0"/>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b val="0"/>
        <i val="0"/>
        <color indexed="9"/>
      </font>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color indexed="20"/>
      </font>
      <fill>
        <patternFill patternType="solid">
          <bgColor indexed="45"/>
        </patternFill>
      </fill>
    </dxf>
    <dxf>
      <font>
        <color indexed="20"/>
      </font>
      <fill>
        <patternFill patternType="solid">
          <bgColor indexed="45"/>
        </patternFill>
      </fill>
    </dxf>
    <dxf>
      <font>
        <color indexed="9"/>
      </font>
    </dxf>
    <dxf>
      <font>
        <b val="0"/>
        <i val="0"/>
        <color indexed="9"/>
      </font>
    </dxf>
    <dxf>
      <font>
        <b val="0"/>
        <i val="0"/>
        <color indexed="9"/>
      </font>
    </dxf>
    <dxf>
      <font>
        <b val="0"/>
        <color indexed="9"/>
      </font>
    </dxf>
    <dxf>
      <font>
        <b val="0"/>
        <color indexed="9"/>
      </font>
    </dxf>
    <dxf>
      <font>
        <b val="0"/>
        <i val="0"/>
        <color indexed="9"/>
      </font>
    </dxf>
    <dxf>
      <font>
        <b val="0"/>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b val="0"/>
        <i val="0"/>
        <color indexed="9"/>
      </font>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color indexed="20"/>
      </font>
      <fill>
        <patternFill patternType="solid">
          <bgColor indexed="45"/>
        </patternFill>
      </fill>
    </dxf>
    <dxf>
      <font>
        <color indexed="20"/>
      </font>
      <fill>
        <patternFill patternType="solid">
          <bgColor indexed="45"/>
        </patternFill>
      </fill>
    </dxf>
    <dxf>
      <font>
        <color indexed="9"/>
      </font>
    </dxf>
    <dxf>
      <font>
        <b val="0"/>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b val="0"/>
        <i val="0"/>
        <color indexed="9"/>
      </font>
    </dxf>
    <dxf>
      <font>
        <color indexed="20"/>
      </font>
      <fill>
        <patternFill patternType="solid">
          <bgColor indexed="45"/>
        </patternFill>
      </fill>
    </dxf>
    <dxf>
      <font>
        <color indexed="20"/>
      </font>
      <fill>
        <patternFill patternType="solid">
          <bgColor indexed="45"/>
        </patternFill>
      </fill>
    </dxf>
    <dxf>
      <font>
        <color indexed="9"/>
      </font>
    </dxf>
    <dxf>
      <font>
        <b val="0"/>
        <color indexed="9"/>
      </font>
    </dxf>
    <dxf>
      <font>
        <b val="0"/>
        <i val="0"/>
        <color indexed="9"/>
      </font>
    </dxf>
    <dxf>
      <font>
        <b val="0"/>
        <color indexed="9"/>
      </font>
    </dxf>
    <dxf>
      <font>
        <b val="0"/>
        <i val="0"/>
        <color indexed="9"/>
      </font>
    </dxf>
    <dxf>
      <font>
        <b val="0"/>
        <color indexed="9"/>
      </font>
    </dxf>
    <dxf>
      <font>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color indexed="20"/>
      </font>
      <fill>
        <patternFill patternType="solid">
          <bgColor indexed="45"/>
        </patternFill>
      </fill>
    </dxf>
    <dxf>
      <font>
        <color indexed="20"/>
      </font>
      <fill>
        <patternFill patternType="solid">
          <bgColor indexed="45"/>
        </patternFill>
      </fill>
    </dxf>
    <dxf>
      <font>
        <color indexed="9"/>
      </font>
    </dxf>
    <dxf>
      <font>
        <b val="0"/>
        <i val="0"/>
        <color indexed="9"/>
      </font>
    </dxf>
    <dxf>
      <font>
        <b val="0"/>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b val="0"/>
        <i val="0"/>
        <color indexed="9"/>
      </font>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color indexed="20"/>
      </font>
      <fill>
        <patternFill patternType="solid">
          <bgColor indexed="45"/>
        </patternFill>
      </fill>
    </dxf>
    <dxf>
      <font>
        <color indexed="20"/>
      </font>
      <fill>
        <patternFill patternType="solid">
          <bgColor indexed="45"/>
        </patternFill>
      </fill>
    </dxf>
    <dxf>
      <font>
        <color indexed="9"/>
      </font>
    </dxf>
    <dxf>
      <font>
        <b val="0"/>
        <color indexed="9"/>
      </font>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9"/>
      </font>
    </dxf>
    <dxf>
      <font>
        <b val="0"/>
        <i val="0"/>
        <color indexed="9"/>
      </font>
    </dxf>
    <dxf>
      <font>
        <color rgb="FF9C0006"/>
      </font>
      <fill>
        <patternFill patternType="solid">
          <bgColor rgb="FFFFC7CE"/>
        </patternFill>
      </fill>
    </dxf>
    <dxf>
      <font>
        <color rgb="FF9C0006"/>
      </font>
      <fill>
        <patternFill patternType="solid">
          <bgColor rgb="FFFFC7CE"/>
        </patternFill>
      </fill>
    </dxf>
    <dxf>
      <font>
        <color theme="0"/>
      </font>
    </dxf>
    <dxf>
      <font>
        <b val="0"/>
        <i val="0"/>
        <color indexed="9"/>
      </font>
    </dxf>
    <dxf>
      <font>
        <color indexed="20"/>
      </font>
      <fill>
        <patternFill patternType="solid">
          <bgColor indexed="45"/>
        </patternFill>
      </fill>
    </dxf>
    <dxf>
      <font>
        <color indexed="20"/>
      </font>
      <fill>
        <patternFill patternType="solid">
          <bgColor indexed="45"/>
        </patternFill>
      </fill>
    </dxf>
    <dxf>
      <font>
        <color indexed="9"/>
      </font>
    </dxf>
    <dxf>
      <font>
        <b val="0"/>
        <color indexed="9"/>
      </font>
    </dxf>
    <dxf>
      <font>
        <color indexed="10"/>
      </font>
    </dxf>
    <dxf>
      <font>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7"/>
  <sheetViews>
    <sheetView workbookViewId="0">
      <selection activeCell="C7" sqref="C7:S10"/>
    </sheetView>
  </sheetViews>
  <sheetFormatPr defaultColWidth="8.7109375" defaultRowHeight="15.75"/>
  <cols>
    <col min="1" max="1" width="10.7109375" style="3" customWidth="1"/>
    <col min="2" max="2" width="35.140625" style="3" customWidth="1"/>
    <col min="3" max="4" width="15.42578125" style="19" customWidth="1"/>
    <col min="5" max="5" width="11.85546875" style="3" customWidth="1"/>
    <col min="6" max="6" width="10.42578125" style="3" customWidth="1"/>
    <col min="7" max="256" width="8.7109375" style="3"/>
    <col min="257" max="257" width="14.42578125" style="3" customWidth="1"/>
    <col min="258" max="258" width="50.5703125" style="3" customWidth="1"/>
    <col min="259" max="259" width="44" style="3" customWidth="1"/>
    <col min="260" max="260" width="42.140625" style="3" customWidth="1"/>
    <col min="261" max="512" width="8.7109375" style="3"/>
    <col min="513" max="513" width="14.42578125" style="3" customWidth="1"/>
    <col min="514" max="514" width="50.5703125" style="3" customWidth="1"/>
    <col min="515" max="515" width="44" style="3" customWidth="1"/>
    <col min="516" max="516" width="42.140625" style="3" customWidth="1"/>
    <col min="517" max="768" width="8.7109375" style="3"/>
    <col min="769" max="769" width="14.42578125" style="3" customWidth="1"/>
    <col min="770" max="770" width="50.5703125" style="3" customWidth="1"/>
    <col min="771" max="771" width="44" style="3" customWidth="1"/>
    <col min="772" max="772" width="42.140625" style="3" customWidth="1"/>
    <col min="773" max="1024" width="8.7109375" style="3"/>
    <col min="1025" max="1025" width="14.42578125" style="3" customWidth="1"/>
    <col min="1026" max="1026" width="50.5703125" style="3" customWidth="1"/>
    <col min="1027" max="1027" width="44" style="3" customWidth="1"/>
    <col min="1028" max="1028" width="42.140625" style="3" customWidth="1"/>
    <col min="1029" max="1280" width="8.7109375" style="3"/>
    <col min="1281" max="1281" width="14.42578125" style="3" customWidth="1"/>
    <col min="1282" max="1282" width="50.5703125" style="3" customWidth="1"/>
    <col min="1283" max="1283" width="44" style="3" customWidth="1"/>
    <col min="1284" max="1284" width="42.140625" style="3" customWidth="1"/>
    <col min="1285" max="1536" width="8.7109375" style="3"/>
    <col min="1537" max="1537" width="14.42578125" style="3" customWidth="1"/>
    <col min="1538" max="1538" width="50.5703125" style="3" customWidth="1"/>
    <col min="1539" max="1539" width="44" style="3" customWidth="1"/>
    <col min="1540" max="1540" width="42.140625" style="3" customWidth="1"/>
    <col min="1541" max="1792" width="8.7109375" style="3"/>
    <col min="1793" max="1793" width="14.42578125" style="3" customWidth="1"/>
    <col min="1794" max="1794" width="50.5703125" style="3" customWidth="1"/>
    <col min="1795" max="1795" width="44" style="3" customWidth="1"/>
    <col min="1796" max="1796" width="42.140625" style="3" customWidth="1"/>
    <col min="1797" max="2048" width="8.7109375" style="3"/>
    <col min="2049" max="2049" width="14.42578125" style="3" customWidth="1"/>
    <col min="2050" max="2050" width="50.5703125" style="3" customWidth="1"/>
    <col min="2051" max="2051" width="44" style="3" customWidth="1"/>
    <col min="2052" max="2052" width="42.140625" style="3" customWidth="1"/>
    <col min="2053" max="2304" width="8.7109375" style="3"/>
    <col min="2305" max="2305" width="14.42578125" style="3" customWidth="1"/>
    <col min="2306" max="2306" width="50.5703125" style="3" customWidth="1"/>
    <col min="2307" max="2307" width="44" style="3" customWidth="1"/>
    <col min="2308" max="2308" width="42.140625" style="3" customWidth="1"/>
    <col min="2309" max="2560" width="8.7109375" style="3"/>
    <col min="2561" max="2561" width="14.42578125" style="3" customWidth="1"/>
    <col min="2562" max="2562" width="50.5703125" style="3" customWidth="1"/>
    <col min="2563" max="2563" width="44" style="3" customWidth="1"/>
    <col min="2564" max="2564" width="42.140625" style="3" customWidth="1"/>
    <col min="2565" max="2816" width="8.7109375" style="3"/>
    <col min="2817" max="2817" width="14.42578125" style="3" customWidth="1"/>
    <col min="2818" max="2818" width="50.5703125" style="3" customWidth="1"/>
    <col min="2819" max="2819" width="44" style="3" customWidth="1"/>
    <col min="2820" max="2820" width="42.140625" style="3" customWidth="1"/>
    <col min="2821" max="3072" width="8.7109375" style="3"/>
    <col min="3073" max="3073" width="14.42578125" style="3" customWidth="1"/>
    <col min="3074" max="3074" width="50.5703125" style="3" customWidth="1"/>
    <col min="3075" max="3075" width="44" style="3" customWidth="1"/>
    <col min="3076" max="3076" width="42.140625" style="3" customWidth="1"/>
    <col min="3077" max="3328" width="8.7109375" style="3"/>
    <col min="3329" max="3329" width="14.42578125" style="3" customWidth="1"/>
    <col min="3330" max="3330" width="50.5703125" style="3" customWidth="1"/>
    <col min="3331" max="3331" width="44" style="3" customWidth="1"/>
    <col min="3332" max="3332" width="42.140625" style="3" customWidth="1"/>
    <col min="3333" max="3584" width="8.7109375" style="3"/>
    <col min="3585" max="3585" width="14.42578125" style="3" customWidth="1"/>
    <col min="3586" max="3586" width="50.5703125" style="3" customWidth="1"/>
    <col min="3587" max="3587" width="44" style="3" customWidth="1"/>
    <col min="3588" max="3588" width="42.140625" style="3" customWidth="1"/>
    <col min="3589" max="3840" width="8.7109375" style="3"/>
    <col min="3841" max="3841" width="14.42578125" style="3" customWidth="1"/>
    <col min="3842" max="3842" width="50.5703125" style="3" customWidth="1"/>
    <col min="3843" max="3843" width="44" style="3" customWidth="1"/>
    <col min="3844" max="3844" width="42.140625" style="3" customWidth="1"/>
    <col min="3845" max="4096" width="8.7109375" style="3"/>
    <col min="4097" max="4097" width="14.42578125" style="3" customWidth="1"/>
    <col min="4098" max="4098" width="50.5703125" style="3" customWidth="1"/>
    <col min="4099" max="4099" width="44" style="3" customWidth="1"/>
    <col min="4100" max="4100" width="42.140625" style="3" customWidth="1"/>
    <col min="4101" max="4352" width="8.7109375" style="3"/>
    <col min="4353" max="4353" width="14.42578125" style="3" customWidth="1"/>
    <col min="4354" max="4354" width="50.5703125" style="3" customWidth="1"/>
    <col min="4355" max="4355" width="44" style="3" customWidth="1"/>
    <col min="4356" max="4356" width="42.140625" style="3" customWidth="1"/>
    <col min="4357" max="4608" width="8.7109375" style="3"/>
    <col min="4609" max="4609" width="14.42578125" style="3" customWidth="1"/>
    <col min="4610" max="4610" width="50.5703125" style="3" customWidth="1"/>
    <col min="4611" max="4611" width="44" style="3" customWidth="1"/>
    <col min="4612" max="4612" width="42.140625" style="3" customWidth="1"/>
    <col min="4613" max="4864" width="8.7109375" style="3"/>
    <col min="4865" max="4865" width="14.42578125" style="3" customWidth="1"/>
    <col min="4866" max="4866" width="50.5703125" style="3" customWidth="1"/>
    <col min="4867" max="4867" width="44" style="3" customWidth="1"/>
    <col min="4868" max="4868" width="42.140625" style="3" customWidth="1"/>
    <col min="4869" max="5120" width="8.7109375" style="3"/>
    <col min="5121" max="5121" width="14.42578125" style="3" customWidth="1"/>
    <col min="5122" max="5122" width="50.5703125" style="3" customWidth="1"/>
    <col min="5123" max="5123" width="44" style="3" customWidth="1"/>
    <col min="5124" max="5124" width="42.140625" style="3" customWidth="1"/>
    <col min="5125" max="5376" width="8.7109375" style="3"/>
    <col min="5377" max="5377" width="14.42578125" style="3" customWidth="1"/>
    <col min="5378" max="5378" width="50.5703125" style="3" customWidth="1"/>
    <col min="5379" max="5379" width="44" style="3" customWidth="1"/>
    <col min="5380" max="5380" width="42.140625" style="3" customWidth="1"/>
    <col min="5381" max="5632" width="8.7109375" style="3"/>
    <col min="5633" max="5633" width="14.42578125" style="3" customWidth="1"/>
    <col min="5634" max="5634" width="50.5703125" style="3" customWidth="1"/>
    <col min="5635" max="5635" width="44" style="3" customWidth="1"/>
    <col min="5636" max="5636" width="42.140625" style="3" customWidth="1"/>
    <col min="5637" max="5888" width="8.7109375" style="3"/>
    <col min="5889" max="5889" width="14.42578125" style="3" customWidth="1"/>
    <col min="5890" max="5890" width="50.5703125" style="3" customWidth="1"/>
    <col min="5891" max="5891" width="44" style="3" customWidth="1"/>
    <col min="5892" max="5892" width="42.140625" style="3" customWidth="1"/>
    <col min="5893" max="6144" width="8.7109375" style="3"/>
    <col min="6145" max="6145" width="14.42578125" style="3" customWidth="1"/>
    <col min="6146" max="6146" width="50.5703125" style="3" customWidth="1"/>
    <col min="6147" max="6147" width="44" style="3" customWidth="1"/>
    <col min="6148" max="6148" width="42.140625" style="3" customWidth="1"/>
    <col min="6149" max="6400" width="8.7109375" style="3"/>
    <col min="6401" max="6401" width="14.42578125" style="3" customWidth="1"/>
    <col min="6402" max="6402" width="50.5703125" style="3" customWidth="1"/>
    <col min="6403" max="6403" width="44" style="3" customWidth="1"/>
    <col min="6404" max="6404" width="42.140625" style="3" customWidth="1"/>
    <col min="6405" max="6656" width="8.7109375" style="3"/>
    <col min="6657" max="6657" width="14.42578125" style="3" customWidth="1"/>
    <col min="6658" max="6658" width="50.5703125" style="3" customWidth="1"/>
    <col min="6659" max="6659" width="44" style="3" customWidth="1"/>
    <col min="6660" max="6660" width="42.140625" style="3" customWidth="1"/>
    <col min="6661" max="6912" width="8.7109375" style="3"/>
    <col min="6913" max="6913" width="14.42578125" style="3" customWidth="1"/>
    <col min="6914" max="6914" width="50.5703125" style="3" customWidth="1"/>
    <col min="6915" max="6915" width="44" style="3" customWidth="1"/>
    <col min="6916" max="6916" width="42.140625" style="3" customWidth="1"/>
    <col min="6917" max="7168" width="8.7109375" style="3"/>
    <col min="7169" max="7169" width="14.42578125" style="3" customWidth="1"/>
    <col min="7170" max="7170" width="50.5703125" style="3" customWidth="1"/>
    <col min="7171" max="7171" width="44" style="3" customWidth="1"/>
    <col min="7172" max="7172" width="42.140625" style="3" customWidth="1"/>
    <col min="7173" max="7424" width="8.7109375" style="3"/>
    <col min="7425" max="7425" width="14.42578125" style="3" customWidth="1"/>
    <col min="7426" max="7426" width="50.5703125" style="3" customWidth="1"/>
    <col min="7427" max="7427" width="44" style="3" customWidth="1"/>
    <col min="7428" max="7428" width="42.140625" style="3" customWidth="1"/>
    <col min="7429" max="7680" width="8.7109375" style="3"/>
    <col min="7681" max="7681" width="14.42578125" style="3" customWidth="1"/>
    <col min="7682" max="7682" width="50.5703125" style="3" customWidth="1"/>
    <col min="7683" max="7683" width="44" style="3" customWidth="1"/>
    <col min="7684" max="7684" width="42.140625" style="3" customWidth="1"/>
    <col min="7685" max="7936" width="8.7109375" style="3"/>
    <col min="7937" max="7937" width="14.42578125" style="3" customWidth="1"/>
    <col min="7938" max="7938" width="50.5703125" style="3" customWidth="1"/>
    <col min="7939" max="7939" width="44" style="3" customWidth="1"/>
    <col min="7940" max="7940" width="42.140625" style="3" customWidth="1"/>
    <col min="7941" max="8192" width="8.7109375" style="3"/>
    <col min="8193" max="8193" width="14.42578125" style="3" customWidth="1"/>
    <col min="8194" max="8194" width="50.5703125" style="3" customWidth="1"/>
    <col min="8195" max="8195" width="44" style="3" customWidth="1"/>
    <col min="8196" max="8196" width="42.140625" style="3" customWidth="1"/>
    <col min="8197" max="8448" width="8.7109375" style="3"/>
    <col min="8449" max="8449" width="14.42578125" style="3" customWidth="1"/>
    <col min="8450" max="8450" width="50.5703125" style="3" customWidth="1"/>
    <col min="8451" max="8451" width="44" style="3" customWidth="1"/>
    <col min="8452" max="8452" width="42.140625" style="3" customWidth="1"/>
    <col min="8453" max="8704" width="8.7109375" style="3"/>
    <col min="8705" max="8705" width="14.42578125" style="3" customWidth="1"/>
    <col min="8706" max="8706" width="50.5703125" style="3" customWidth="1"/>
    <col min="8707" max="8707" width="44" style="3" customWidth="1"/>
    <col min="8708" max="8708" width="42.140625" style="3" customWidth="1"/>
    <col min="8709" max="8960" width="8.7109375" style="3"/>
    <col min="8961" max="8961" width="14.42578125" style="3" customWidth="1"/>
    <col min="8962" max="8962" width="50.5703125" style="3" customWidth="1"/>
    <col min="8963" max="8963" width="44" style="3" customWidth="1"/>
    <col min="8964" max="8964" width="42.140625" style="3" customWidth="1"/>
    <col min="8965" max="9216" width="8.7109375" style="3"/>
    <col min="9217" max="9217" width="14.42578125" style="3" customWidth="1"/>
    <col min="9218" max="9218" width="50.5703125" style="3" customWidth="1"/>
    <col min="9219" max="9219" width="44" style="3" customWidth="1"/>
    <col min="9220" max="9220" width="42.140625" style="3" customWidth="1"/>
    <col min="9221" max="9472" width="8.7109375" style="3"/>
    <col min="9473" max="9473" width="14.42578125" style="3" customWidth="1"/>
    <col min="9474" max="9474" width="50.5703125" style="3" customWidth="1"/>
    <col min="9475" max="9475" width="44" style="3" customWidth="1"/>
    <col min="9476" max="9476" width="42.140625" style="3" customWidth="1"/>
    <col min="9477" max="9728" width="8.7109375" style="3"/>
    <col min="9729" max="9729" width="14.42578125" style="3" customWidth="1"/>
    <col min="9730" max="9730" width="50.5703125" style="3" customWidth="1"/>
    <col min="9731" max="9731" width="44" style="3" customWidth="1"/>
    <col min="9732" max="9732" width="42.140625" style="3" customWidth="1"/>
    <col min="9733" max="9984" width="8.7109375" style="3"/>
    <col min="9985" max="9985" width="14.42578125" style="3" customWidth="1"/>
    <col min="9986" max="9986" width="50.5703125" style="3" customWidth="1"/>
    <col min="9987" max="9987" width="44" style="3" customWidth="1"/>
    <col min="9988" max="9988" width="42.140625" style="3" customWidth="1"/>
    <col min="9989" max="10240" width="8.7109375" style="3"/>
    <col min="10241" max="10241" width="14.42578125" style="3" customWidth="1"/>
    <col min="10242" max="10242" width="50.5703125" style="3" customWidth="1"/>
    <col min="10243" max="10243" width="44" style="3" customWidth="1"/>
    <col min="10244" max="10244" width="42.140625" style="3" customWidth="1"/>
    <col min="10245" max="10496" width="8.7109375" style="3"/>
    <col min="10497" max="10497" width="14.42578125" style="3" customWidth="1"/>
    <col min="10498" max="10498" width="50.5703125" style="3" customWidth="1"/>
    <col min="10499" max="10499" width="44" style="3" customWidth="1"/>
    <col min="10500" max="10500" width="42.140625" style="3" customWidth="1"/>
    <col min="10501" max="10752" width="8.7109375" style="3"/>
    <col min="10753" max="10753" width="14.42578125" style="3" customWidth="1"/>
    <col min="10754" max="10754" width="50.5703125" style="3" customWidth="1"/>
    <col min="10755" max="10755" width="44" style="3" customWidth="1"/>
    <col min="10756" max="10756" width="42.140625" style="3" customWidth="1"/>
    <col min="10757" max="11008" width="8.7109375" style="3"/>
    <col min="11009" max="11009" width="14.42578125" style="3" customWidth="1"/>
    <col min="11010" max="11010" width="50.5703125" style="3" customWidth="1"/>
    <col min="11011" max="11011" width="44" style="3" customWidth="1"/>
    <col min="11012" max="11012" width="42.140625" style="3" customWidth="1"/>
    <col min="11013" max="11264" width="8.7109375" style="3"/>
    <col min="11265" max="11265" width="14.42578125" style="3" customWidth="1"/>
    <col min="11266" max="11266" width="50.5703125" style="3" customWidth="1"/>
    <col min="11267" max="11267" width="44" style="3" customWidth="1"/>
    <col min="11268" max="11268" width="42.140625" style="3" customWidth="1"/>
    <col min="11269" max="11520" width="8.7109375" style="3"/>
    <col min="11521" max="11521" width="14.42578125" style="3" customWidth="1"/>
    <col min="11522" max="11522" width="50.5703125" style="3" customWidth="1"/>
    <col min="11523" max="11523" width="44" style="3" customWidth="1"/>
    <col min="11524" max="11524" width="42.140625" style="3" customWidth="1"/>
    <col min="11525" max="11776" width="8.7109375" style="3"/>
    <col min="11777" max="11777" width="14.42578125" style="3" customWidth="1"/>
    <col min="11778" max="11778" width="50.5703125" style="3" customWidth="1"/>
    <col min="11779" max="11779" width="44" style="3" customWidth="1"/>
    <col min="11780" max="11780" width="42.140625" style="3" customWidth="1"/>
    <col min="11781" max="12032" width="8.7109375" style="3"/>
    <col min="12033" max="12033" width="14.42578125" style="3" customWidth="1"/>
    <col min="12034" max="12034" width="50.5703125" style="3" customWidth="1"/>
    <col min="12035" max="12035" width="44" style="3" customWidth="1"/>
    <col min="12036" max="12036" width="42.140625" style="3" customWidth="1"/>
    <col min="12037" max="12288" width="8.7109375" style="3"/>
    <col min="12289" max="12289" width="14.42578125" style="3" customWidth="1"/>
    <col min="12290" max="12290" width="50.5703125" style="3" customWidth="1"/>
    <col min="12291" max="12291" width="44" style="3" customWidth="1"/>
    <col min="12292" max="12292" width="42.140625" style="3" customWidth="1"/>
    <col min="12293" max="12544" width="8.7109375" style="3"/>
    <col min="12545" max="12545" width="14.42578125" style="3" customWidth="1"/>
    <col min="12546" max="12546" width="50.5703125" style="3" customWidth="1"/>
    <col min="12547" max="12547" width="44" style="3" customWidth="1"/>
    <col min="12548" max="12548" width="42.140625" style="3" customWidth="1"/>
    <col min="12549" max="12800" width="8.7109375" style="3"/>
    <col min="12801" max="12801" width="14.42578125" style="3" customWidth="1"/>
    <col min="12802" max="12802" width="50.5703125" style="3" customWidth="1"/>
    <col min="12803" max="12803" width="44" style="3" customWidth="1"/>
    <col min="12804" max="12804" width="42.140625" style="3" customWidth="1"/>
    <col min="12805" max="13056" width="8.7109375" style="3"/>
    <col min="13057" max="13057" width="14.42578125" style="3" customWidth="1"/>
    <col min="13058" max="13058" width="50.5703125" style="3" customWidth="1"/>
    <col min="13059" max="13059" width="44" style="3" customWidth="1"/>
    <col min="13060" max="13060" width="42.140625" style="3" customWidth="1"/>
    <col min="13061" max="13312" width="8.7109375" style="3"/>
    <col min="13313" max="13313" width="14.42578125" style="3" customWidth="1"/>
    <col min="13314" max="13314" width="50.5703125" style="3" customWidth="1"/>
    <col min="13315" max="13315" width="44" style="3" customWidth="1"/>
    <col min="13316" max="13316" width="42.140625" style="3" customWidth="1"/>
    <col min="13317" max="13568" width="8.7109375" style="3"/>
    <col min="13569" max="13569" width="14.42578125" style="3" customWidth="1"/>
    <col min="13570" max="13570" width="50.5703125" style="3" customWidth="1"/>
    <col min="13571" max="13571" width="44" style="3" customWidth="1"/>
    <col min="13572" max="13572" width="42.140625" style="3" customWidth="1"/>
    <col min="13573" max="13824" width="8.7109375" style="3"/>
    <col min="13825" max="13825" width="14.42578125" style="3" customWidth="1"/>
    <col min="13826" max="13826" width="50.5703125" style="3" customWidth="1"/>
    <col min="13827" max="13827" width="44" style="3" customWidth="1"/>
    <col min="13828" max="13828" width="42.140625" style="3" customWidth="1"/>
    <col min="13829" max="14080" width="8.7109375" style="3"/>
    <col min="14081" max="14081" width="14.42578125" style="3" customWidth="1"/>
    <col min="14082" max="14082" width="50.5703125" style="3" customWidth="1"/>
    <col min="14083" max="14083" width="44" style="3" customWidth="1"/>
    <col min="14084" max="14084" width="42.140625" style="3" customWidth="1"/>
    <col min="14085" max="14336" width="8.7109375" style="3"/>
    <col min="14337" max="14337" width="14.42578125" style="3" customWidth="1"/>
    <col min="14338" max="14338" width="50.5703125" style="3" customWidth="1"/>
    <col min="14339" max="14339" width="44" style="3" customWidth="1"/>
    <col min="14340" max="14340" width="42.140625" style="3" customWidth="1"/>
    <col min="14341" max="14592" width="8.7109375" style="3"/>
    <col min="14593" max="14593" width="14.42578125" style="3" customWidth="1"/>
    <col min="14594" max="14594" width="50.5703125" style="3" customWidth="1"/>
    <col min="14595" max="14595" width="44" style="3" customWidth="1"/>
    <col min="14596" max="14596" width="42.140625" style="3" customWidth="1"/>
    <col min="14597" max="14848" width="8.7109375" style="3"/>
    <col min="14849" max="14849" width="14.42578125" style="3" customWidth="1"/>
    <col min="14850" max="14850" width="50.5703125" style="3" customWidth="1"/>
    <col min="14851" max="14851" width="44" style="3" customWidth="1"/>
    <col min="14852" max="14852" width="42.140625" style="3" customWidth="1"/>
    <col min="14853" max="15104" width="8.7109375" style="3"/>
    <col min="15105" max="15105" width="14.42578125" style="3" customWidth="1"/>
    <col min="15106" max="15106" width="50.5703125" style="3" customWidth="1"/>
    <col min="15107" max="15107" width="44" style="3" customWidth="1"/>
    <col min="15108" max="15108" width="42.140625" style="3" customWidth="1"/>
    <col min="15109" max="15360" width="8.7109375" style="3"/>
    <col min="15361" max="15361" width="14.42578125" style="3" customWidth="1"/>
    <col min="15362" max="15362" width="50.5703125" style="3" customWidth="1"/>
    <col min="15363" max="15363" width="44" style="3" customWidth="1"/>
    <col min="15364" max="15364" width="42.140625" style="3" customWidth="1"/>
    <col min="15365" max="15616" width="8.7109375" style="3"/>
    <col min="15617" max="15617" width="14.42578125" style="3" customWidth="1"/>
    <col min="15618" max="15618" width="50.5703125" style="3" customWidth="1"/>
    <col min="15619" max="15619" width="44" style="3" customWidth="1"/>
    <col min="15620" max="15620" width="42.140625" style="3" customWidth="1"/>
    <col min="15621" max="15872" width="8.7109375" style="3"/>
    <col min="15873" max="15873" width="14.42578125" style="3" customWidth="1"/>
    <col min="15874" max="15874" width="50.5703125" style="3" customWidth="1"/>
    <col min="15875" max="15875" width="44" style="3" customWidth="1"/>
    <col min="15876" max="15876" width="42.140625" style="3" customWidth="1"/>
    <col min="15877" max="16128" width="8.7109375" style="3"/>
    <col min="16129" max="16129" width="14.42578125" style="3" customWidth="1"/>
    <col min="16130" max="16130" width="50.5703125" style="3" customWidth="1"/>
    <col min="16131" max="16131" width="44" style="3" customWidth="1"/>
    <col min="16132" max="16132" width="42.140625" style="3" customWidth="1"/>
    <col min="16133" max="16384" width="8.7109375" style="3"/>
  </cols>
  <sheetData>
    <row r="1" spans="1:19" ht="22.5" customHeight="1"/>
    <row r="2" spans="1:19" ht="39" customHeight="1">
      <c r="A2" s="1026" t="s">
        <v>67</v>
      </c>
      <c r="B2" s="1026"/>
      <c r="C2" s="1026"/>
      <c r="D2" s="1026"/>
      <c r="E2" s="1026"/>
      <c r="F2" s="1026"/>
      <c r="G2" s="1026"/>
      <c r="H2" s="1026"/>
      <c r="I2" s="1026"/>
      <c r="J2" s="1026"/>
      <c r="K2" s="1026"/>
      <c r="L2" s="1026"/>
      <c r="M2" s="1026"/>
      <c r="N2" s="1026"/>
      <c r="O2" s="1026"/>
      <c r="P2" s="1026"/>
      <c r="Q2" s="1026"/>
      <c r="R2" s="1026"/>
    </row>
    <row r="3" spans="1:19" s="12" customFormat="1" ht="25.5" customHeight="1">
      <c r="A3" s="20"/>
      <c r="B3" s="20"/>
      <c r="C3" s="20"/>
      <c r="D3" s="1027" t="s">
        <v>0</v>
      </c>
      <c r="E3" s="1027"/>
      <c r="F3" s="21"/>
      <c r="G3" s="21"/>
      <c r="H3" s="21"/>
      <c r="I3" s="21"/>
      <c r="J3" s="45"/>
      <c r="K3" s="45"/>
      <c r="L3" s="46"/>
      <c r="M3" s="1028" t="s">
        <v>1</v>
      </c>
      <c r="N3" s="1028"/>
      <c r="O3" s="20"/>
      <c r="P3" s="20"/>
      <c r="Q3" s="20"/>
      <c r="R3" s="20"/>
      <c r="S3" s="20"/>
    </row>
    <row r="4" spans="1:19" s="13" customFormat="1" ht="38.25" customHeight="1">
      <c r="A4" s="1032" t="s">
        <v>2</v>
      </c>
      <c r="B4" s="1033" t="s">
        <v>3</v>
      </c>
      <c r="C4" s="1034" t="s">
        <v>4</v>
      </c>
      <c r="D4" s="1034" t="s">
        <v>5</v>
      </c>
      <c r="E4" s="1029" t="s">
        <v>6</v>
      </c>
      <c r="F4" s="1029"/>
      <c r="G4" s="1029"/>
      <c r="H4" s="1029" t="s">
        <v>7</v>
      </c>
      <c r="I4" s="1029"/>
      <c r="J4" s="1029"/>
      <c r="K4" s="1029" t="s">
        <v>8</v>
      </c>
      <c r="L4" s="1029"/>
      <c r="M4" s="1029"/>
      <c r="N4" s="47" t="s">
        <v>9</v>
      </c>
      <c r="O4" s="47" t="s">
        <v>10</v>
      </c>
      <c r="P4" s="1035" t="s">
        <v>11</v>
      </c>
      <c r="Q4" s="1036" t="s">
        <v>12</v>
      </c>
      <c r="R4" s="1030" t="s">
        <v>13</v>
      </c>
      <c r="S4" s="1030"/>
    </row>
    <row r="5" spans="1:19" s="13" customFormat="1" ht="36" customHeight="1">
      <c r="A5" s="1032"/>
      <c r="B5" s="1033"/>
      <c r="C5" s="1034"/>
      <c r="D5" s="1034"/>
      <c r="E5" s="22" t="s">
        <v>14</v>
      </c>
      <c r="F5" s="22" t="s">
        <v>15</v>
      </c>
      <c r="G5" s="23" t="s">
        <v>16</v>
      </c>
      <c r="H5" s="22" t="s">
        <v>14</v>
      </c>
      <c r="I5" s="22" t="s">
        <v>15</v>
      </c>
      <c r="J5" s="23" t="s">
        <v>16</v>
      </c>
      <c r="K5" s="22" t="s">
        <v>14</v>
      </c>
      <c r="L5" s="22" t="s">
        <v>15</v>
      </c>
      <c r="M5" s="23" t="s">
        <v>16</v>
      </c>
      <c r="N5" s="47" t="s">
        <v>17</v>
      </c>
      <c r="O5" s="47" t="s">
        <v>17</v>
      </c>
      <c r="P5" s="1035"/>
      <c r="Q5" s="1036"/>
      <c r="R5" s="48" t="s">
        <v>18</v>
      </c>
      <c r="S5" s="48" t="s">
        <v>16</v>
      </c>
    </row>
    <row r="6" spans="1:19" s="14" customFormat="1" ht="40.5" customHeight="1">
      <c r="A6" s="24"/>
      <c r="B6" s="25" t="s">
        <v>66</v>
      </c>
      <c r="C6" s="26"/>
      <c r="D6" s="26"/>
      <c r="E6" s="27"/>
      <c r="F6" s="27"/>
      <c r="G6" s="27"/>
      <c r="H6" s="27"/>
      <c r="I6" s="27"/>
      <c r="J6" s="27"/>
      <c r="K6" s="27"/>
      <c r="L6" s="27"/>
      <c r="M6" s="27"/>
      <c r="N6" s="27"/>
      <c r="O6" s="27"/>
      <c r="P6" s="27"/>
      <c r="Q6" s="27"/>
      <c r="R6" s="27"/>
      <c r="S6" s="27"/>
    </row>
    <row r="7" spans="1:19" s="14" customFormat="1" ht="28.5" customHeight="1">
      <c r="A7" s="24" t="s">
        <v>19</v>
      </c>
      <c r="B7" s="25" t="s">
        <v>20</v>
      </c>
      <c r="C7" s="26"/>
      <c r="D7" s="26"/>
      <c r="E7" s="27"/>
      <c r="F7" s="27"/>
      <c r="G7" s="27"/>
      <c r="H7" s="27"/>
      <c r="I7" s="27"/>
      <c r="J7" s="27"/>
      <c r="K7" s="27"/>
      <c r="L7" s="27"/>
      <c r="M7" s="27"/>
      <c r="N7" s="27"/>
      <c r="O7" s="27"/>
      <c r="P7" s="27"/>
      <c r="Q7" s="27"/>
      <c r="R7" s="27"/>
      <c r="S7" s="27"/>
    </row>
    <row r="8" spans="1:19" s="14" customFormat="1" ht="30" customHeight="1">
      <c r="A8" s="24" t="s">
        <v>21</v>
      </c>
      <c r="B8" s="25" t="s">
        <v>22</v>
      </c>
      <c r="C8" s="26"/>
      <c r="D8" s="26"/>
      <c r="E8" s="27"/>
      <c r="F8" s="27"/>
      <c r="G8" s="27"/>
      <c r="H8" s="27"/>
      <c r="I8" s="27"/>
      <c r="J8" s="27"/>
      <c r="K8" s="27"/>
      <c r="L8" s="27"/>
      <c r="M8" s="27"/>
      <c r="N8" s="27"/>
      <c r="O8" s="27"/>
      <c r="P8" s="27"/>
      <c r="Q8" s="27"/>
      <c r="R8" s="27"/>
      <c r="S8" s="27"/>
    </row>
    <row r="9" spans="1:19" s="14" customFormat="1" ht="30" customHeight="1">
      <c r="A9" s="24" t="s">
        <v>23</v>
      </c>
      <c r="B9" s="25" t="s">
        <v>24</v>
      </c>
      <c r="C9" s="26"/>
      <c r="D9" s="26"/>
      <c r="E9" s="27"/>
      <c r="F9" s="27"/>
      <c r="G9" s="27"/>
      <c r="H9" s="27"/>
      <c r="I9" s="27"/>
      <c r="J9" s="27"/>
      <c r="K9" s="27"/>
      <c r="L9" s="27"/>
      <c r="M9" s="27"/>
      <c r="N9" s="27"/>
      <c r="O9" s="27"/>
      <c r="P9" s="27"/>
      <c r="Q9" s="27"/>
      <c r="R9" s="27"/>
      <c r="S9" s="27"/>
    </row>
    <row r="10" spans="1:19" s="14" customFormat="1" ht="30" customHeight="1">
      <c r="A10" s="24" t="s">
        <v>25</v>
      </c>
      <c r="B10" s="25" t="s">
        <v>26</v>
      </c>
      <c r="C10" s="26"/>
      <c r="D10" s="26"/>
      <c r="E10" s="27"/>
      <c r="F10" s="27"/>
      <c r="G10" s="27"/>
      <c r="H10" s="27"/>
      <c r="I10" s="27"/>
      <c r="J10" s="27"/>
      <c r="K10" s="27"/>
      <c r="L10" s="27"/>
      <c r="M10" s="27"/>
      <c r="N10" s="27"/>
      <c r="O10" s="27"/>
      <c r="P10" s="27"/>
      <c r="Q10" s="27"/>
      <c r="R10" s="27"/>
      <c r="S10" s="27"/>
    </row>
    <row r="11" spans="1:19" s="14" customFormat="1" ht="30" customHeight="1">
      <c r="A11" s="24" t="s">
        <v>27</v>
      </c>
      <c r="B11" s="25" t="s">
        <v>28</v>
      </c>
      <c r="C11" s="26"/>
      <c r="D11" s="26"/>
      <c r="E11" s="27"/>
      <c r="F11" s="27"/>
      <c r="G11" s="27"/>
      <c r="H11" s="27"/>
      <c r="I11" s="27"/>
      <c r="J11" s="27"/>
      <c r="K11" s="27"/>
      <c r="L11" s="27"/>
      <c r="M11" s="27"/>
      <c r="N11" s="27"/>
      <c r="O11" s="27"/>
      <c r="P11" s="27"/>
      <c r="Q11" s="27"/>
      <c r="R11" s="27"/>
      <c r="S11" s="27"/>
    </row>
    <row r="12" spans="1:19" s="14" customFormat="1" ht="30" customHeight="1">
      <c r="A12" s="24"/>
      <c r="B12" s="25"/>
      <c r="C12" s="26"/>
      <c r="D12" s="26"/>
      <c r="E12" s="27"/>
      <c r="F12" s="27"/>
      <c r="G12" s="27"/>
      <c r="H12" s="27"/>
      <c r="I12" s="27"/>
      <c r="J12" s="27"/>
      <c r="K12" s="27"/>
      <c r="L12" s="27"/>
      <c r="M12" s="27"/>
      <c r="N12" s="27"/>
      <c r="O12" s="27"/>
      <c r="P12" s="27"/>
      <c r="Q12" s="27"/>
      <c r="R12" s="27"/>
      <c r="S12" s="27"/>
    </row>
    <row r="13" spans="1:19" s="14" customFormat="1" ht="22.5" hidden="1">
      <c r="A13" s="28"/>
      <c r="B13" s="29"/>
      <c r="C13" s="30"/>
      <c r="D13" s="30"/>
      <c r="E13" s="31"/>
      <c r="F13" s="31"/>
      <c r="G13" s="31"/>
      <c r="H13" s="31"/>
      <c r="I13" s="31"/>
      <c r="J13" s="31"/>
      <c r="K13" s="31"/>
      <c r="L13" s="31"/>
      <c r="M13" s="31"/>
      <c r="N13" s="31"/>
      <c r="O13" s="31"/>
      <c r="P13" s="31"/>
      <c r="Q13" s="31"/>
      <c r="R13" s="31"/>
      <c r="S13" s="31"/>
    </row>
    <row r="14" spans="1:19" s="14" customFormat="1" ht="22.5" hidden="1">
      <c r="A14" s="24" t="s">
        <v>29</v>
      </c>
      <c r="B14" s="25" t="s">
        <v>30</v>
      </c>
      <c r="C14" s="26"/>
      <c r="D14" s="26"/>
      <c r="E14" s="27"/>
      <c r="F14" s="27"/>
      <c r="G14" s="27"/>
      <c r="H14" s="27"/>
      <c r="I14" s="27"/>
      <c r="J14" s="27"/>
      <c r="K14" s="27"/>
      <c r="L14" s="27"/>
      <c r="M14" s="27"/>
      <c r="N14" s="27"/>
      <c r="O14" s="27"/>
      <c r="P14" s="27"/>
      <c r="Q14" s="27"/>
      <c r="R14" s="27"/>
      <c r="S14" s="27"/>
    </row>
    <row r="15" spans="1:19" s="15" customFormat="1" ht="24" hidden="1" customHeight="1">
      <c r="A15" s="24">
        <v>1</v>
      </c>
      <c r="B15" s="32" t="s">
        <v>31</v>
      </c>
      <c r="C15" s="33"/>
      <c r="D15" s="33"/>
      <c r="E15" s="34"/>
      <c r="F15" s="27"/>
      <c r="G15" s="27"/>
      <c r="H15" s="27"/>
      <c r="I15" s="27"/>
      <c r="J15" s="34"/>
      <c r="K15" s="34"/>
      <c r="L15" s="34"/>
      <c r="M15" s="34"/>
      <c r="N15" s="34"/>
      <c r="O15" s="34"/>
      <c r="P15" s="34"/>
      <c r="Q15" s="34"/>
      <c r="R15" s="34"/>
      <c r="S15" s="34"/>
    </row>
    <row r="16" spans="1:19" s="16" customFormat="1" ht="24" hidden="1" customHeight="1">
      <c r="A16" s="24">
        <v>2</v>
      </c>
      <c r="B16" s="35" t="s">
        <v>32</v>
      </c>
      <c r="C16" s="33"/>
      <c r="D16" s="33"/>
      <c r="E16" s="36"/>
      <c r="F16" s="27"/>
      <c r="G16" s="27"/>
      <c r="H16" s="27"/>
      <c r="I16" s="27"/>
      <c r="J16" s="36"/>
      <c r="K16" s="36"/>
      <c r="L16" s="36"/>
      <c r="M16" s="36"/>
      <c r="N16" s="36"/>
      <c r="O16" s="36"/>
      <c r="P16" s="36"/>
      <c r="Q16" s="36"/>
      <c r="R16" s="36"/>
      <c r="S16" s="36"/>
    </row>
    <row r="17" spans="1:19" s="16" customFormat="1" ht="24" hidden="1" customHeight="1">
      <c r="A17" s="24">
        <v>3</v>
      </c>
      <c r="B17" s="35" t="s">
        <v>33</v>
      </c>
      <c r="C17" s="33"/>
      <c r="D17" s="33"/>
      <c r="E17" s="36"/>
      <c r="F17" s="27"/>
      <c r="G17" s="27"/>
      <c r="H17" s="27"/>
      <c r="I17" s="27"/>
      <c r="J17" s="36"/>
      <c r="K17" s="36"/>
      <c r="L17" s="36"/>
      <c r="M17" s="36"/>
      <c r="N17" s="36"/>
      <c r="O17" s="36"/>
      <c r="P17" s="36"/>
      <c r="Q17" s="36"/>
      <c r="R17" s="36"/>
      <c r="S17" s="36"/>
    </row>
    <row r="18" spans="1:19" s="16" customFormat="1" ht="24" hidden="1" customHeight="1">
      <c r="A18" s="24">
        <v>4</v>
      </c>
      <c r="B18" s="35" t="s">
        <v>34</v>
      </c>
      <c r="C18" s="33"/>
      <c r="D18" s="33"/>
      <c r="E18" s="36"/>
      <c r="F18" s="27"/>
      <c r="G18" s="27"/>
      <c r="H18" s="27"/>
      <c r="I18" s="27"/>
      <c r="J18" s="36"/>
      <c r="K18" s="36"/>
      <c r="L18" s="36"/>
      <c r="M18" s="36"/>
      <c r="N18" s="36"/>
      <c r="O18" s="36"/>
      <c r="P18" s="36"/>
      <c r="Q18" s="36"/>
      <c r="R18" s="36"/>
      <c r="S18" s="36"/>
    </row>
    <row r="19" spans="1:19" s="16" customFormat="1" ht="24" hidden="1" customHeight="1">
      <c r="A19" s="24">
        <v>5</v>
      </c>
      <c r="B19" s="35" t="s">
        <v>35</v>
      </c>
      <c r="C19" s="33"/>
      <c r="D19" s="33"/>
      <c r="E19" s="36"/>
      <c r="F19" s="27"/>
      <c r="G19" s="27"/>
      <c r="H19" s="27"/>
      <c r="I19" s="27"/>
      <c r="J19" s="36"/>
      <c r="K19" s="36"/>
      <c r="L19" s="36"/>
      <c r="M19" s="36"/>
      <c r="N19" s="36"/>
      <c r="O19" s="36"/>
      <c r="P19" s="36"/>
      <c r="Q19" s="36"/>
      <c r="R19" s="36"/>
      <c r="S19" s="36"/>
    </row>
    <row r="20" spans="1:19" s="16" customFormat="1" ht="24" hidden="1" customHeight="1">
      <c r="A20" s="24">
        <v>6</v>
      </c>
      <c r="B20" s="35" t="s">
        <v>36</v>
      </c>
      <c r="C20" s="33"/>
      <c r="D20" s="33"/>
      <c r="E20" s="36"/>
      <c r="F20" s="27"/>
      <c r="G20" s="27"/>
      <c r="H20" s="27"/>
      <c r="I20" s="27"/>
      <c r="J20" s="36"/>
      <c r="K20" s="36"/>
      <c r="L20" s="36"/>
      <c r="M20" s="36"/>
      <c r="N20" s="36"/>
      <c r="O20" s="36"/>
      <c r="P20" s="36"/>
      <c r="Q20" s="36"/>
      <c r="R20" s="36"/>
      <c r="S20" s="36"/>
    </row>
    <row r="21" spans="1:19" s="16" customFormat="1" ht="24" hidden="1" customHeight="1">
      <c r="A21" s="24">
        <v>7</v>
      </c>
      <c r="B21" s="35" t="s">
        <v>37</v>
      </c>
      <c r="C21" s="33"/>
      <c r="D21" s="33"/>
      <c r="E21" s="36"/>
      <c r="F21" s="27"/>
      <c r="G21" s="27"/>
      <c r="H21" s="27"/>
      <c r="I21" s="27"/>
      <c r="J21" s="36"/>
      <c r="K21" s="36"/>
      <c r="L21" s="36"/>
      <c r="M21" s="36"/>
      <c r="N21" s="36"/>
      <c r="O21" s="36"/>
      <c r="P21" s="36"/>
      <c r="Q21" s="36"/>
      <c r="R21" s="36"/>
      <c r="S21" s="36"/>
    </row>
    <row r="22" spans="1:19" s="16" customFormat="1" ht="24" hidden="1" customHeight="1">
      <c r="A22" s="24">
        <v>8</v>
      </c>
      <c r="B22" s="35" t="s">
        <v>38</v>
      </c>
      <c r="C22" s="33"/>
      <c r="D22" s="33"/>
      <c r="E22" s="36"/>
      <c r="F22" s="27"/>
      <c r="G22" s="27"/>
      <c r="H22" s="27"/>
      <c r="I22" s="27"/>
      <c r="J22" s="36"/>
      <c r="K22" s="36"/>
      <c r="L22" s="36"/>
      <c r="M22" s="36"/>
      <c r="N22" s="36"/>
      <c r="O22" s="36"/>
      <c r="P22" s="36"/>
      <c r="Q22" s="36"/>
      <c r="R22" s="36"/>
      <c r="S22" s="36"/>
    </row>
    <row r="23" spans="1:19" s="16" customFormat="1" ht="24" hidden="1" customHeight="1">
      <c r="A23" s="24">
        <v>9</v>
      </c>
      <c r="B23" s="35" t="s">
        <v>39</v>
      </c>
      <c r="C23" s="33"/>
      <c r="D23" s="33"/>
      <c r="E23" s="36"/>
      <c r="F23" s="36"/>
      <c r="G23" s="36"/>
      <c r="H23" s="36"/>
      <c r="I23" s="36"/>
      <c r="J23" s="36"/>
      <c r="K23" s="36"/>
      <c r="L23" s="36"/>
      <c r="M23" s="36"/>
      <c r="N23" s="36"/>
      <c r="O23" s="36"/>
      <c r="P23" s="36"/>
      <c r="Q23" s="36"/>
      <c r="R23" s="36"/>
      <c r="S23" s="36"/>
    </row>
    <row r="24" spans="1:19" s="16" customFormat="1" ht="24" hidden="1" customHeight="1">
      <c r="A24" s="24">
        <v>10</v>
      </c>
      <c r="B24" s="35" t="s">
        <v>40</v>
      </c>
      <c r="C24" s="33"/>
      <c r="D24" s="33"/>
      <c r="E24" s="36"/>
      <c r="F24" s="36"/>
      <c r="G24" s="36"/>
      <c r="H24" s="36"/>
      <c r="I24" s="36"/>
      <c r="J24" s="36"/>
      <c r="K24" s="36"/>
      <c r="L24" s="36"/>
      <c r="M24" s="36"/>
      <c r="N24" s="36"/>
      <c r="O24" s="36"/>
      <c r="P24" s="36"/>
      <c r="Q24" s="36"/>
      <c r="R24" s="36"/>
      <c r="S24" s="36"/>
    </row>
    <row r="25" spans="1:19" s="15" customFormat="1" ht="24" hidden="1" customHeight="1">
      <c r="A25" s="24">
        <v>11</v>
      </c>
      <c r="B25" s="35" t="s">
        <v>41</v>
      </c>
      <c r="C25" s="33"/>
      <c r="D25" s="33"/>
      <c r="E25" s="34"/>
      <c r="F25" s="34"/>
      <c r="G25" s="34"/>
      <c r="H25" s="36"/>
      <c r="I25" s="36"/>
      <c r="J25" s="36"/>
      <c r="K25" s="34"/>
      <c r="L25" s="34"/>
      <c r="M25" s="34"/>
      <c r="N25" s="34"/>
      <c r="O25" s="34"/>
      <c r="P25" s="34"/>
      <c r="Q25" s="34"/>
      <c r="R25" s="34"/>
      <c r="S25" s="34"/>
    </row>
    <row r="26" spans="1:19" s="15" customFormat="1" ht="24" hidden="1" customHeight="1">
      <c r="A26" s="24">
        <v>12</v>
      </c>
      <c r="B26" s="35" t="s">
        <v>42</v>
      </c>
      <c r="C26" s="33"/>
      <c r="D26" s="33"/>
      <c r="E26" s="34"/>
      <c r="F26" s="34"/>
      <c r="G26" s="34"/>
      <c r="H26" s="36"/>
      <c r="I26" s="36"/>
      <c r="J26" s="36"/>
      <c r="K26" s="34"/>
      <c r="L26" s="34"/>
      <c r="M26" s="34"/>
      <c r="N26" s="34"/>
      <c r="O26" s="34"/>
      <c r="P26" s="34"/>
      <c r="Q26" s="34"/>
      <c r="R26" s="34"/>
      <c r="S26" s="34"/>
    </row>
    <row r="27" spans="1:19" s="15" customFormat="1" ht="27.75" hidden="1" customHeight="1">
      <c r="A27" s="24"/>
      <c r="B27" s="35" t="s">
        <v>43</v>
      </c>
      <c r="C27" s="33"/>
      <c r="D27" s="33"/>
      <c r="E27" s="34"/>
      <c r="F27" s="34"/>
      <c r="G27" s="34"/>
      <c r="H27" s="36"/>
      <c r="I27" s="36"/>
      <c r="J27" s="36"/>
      <c r="K27" s="34"/>
      <c r="L27" s="34"/>
      <c r="M27" s="34"/>
      <c r="N27" s="34"/>
      <c r="O27" s="34"/>
      <c r="P27" s="34"/>
      <c r="Q27" s="34"/>
      <c r="R27" s="34"/>
      <c r="S27" s="34"/>
    </row>
    <row r="28" spans="1:19" s="17" customFormat="1" ht="29.25" hidden="1" customHeight="1">
      <c r="A28" s="37"/>
      <c r="B28" s="38" t="s">
        <v>44</v>
      </c>
      <c r="C28" s="39"/>
      <c r="D28" s="39"/>
      <c r="E28" s="40"/>
      <c r="F28" s="40"/>
      <c r="G28" s="40"/>
      <c r="H28" s="40"/>
      <c r="I28" s="40"/>
      <c r="J28" s="40"/>
      <c r="K28" s="40"/>
      <c r="L28" s="40"/>
      <c r="M28" s="40"/>
      <c r="N28" s="40"/>
      <c r="O28" s="40"/>
      <c r="P28" s="40"/>
      <c r="Q28" s="40"/>
      <c r="R28" s="40"/>
      <c r="S28" s="40"/>
    </row>
    <row r="29" spans="1:19" s="15" customFormat="1" ht="20.25" hidden="1">
      <c r="A29" s="28"/>
      <c r="B29" s="41"/>
      <c r="C29" s="42"/>
      <c r="D29" s="42"/>
      <c r="E29" s="43"/>
      <c r="F29" s="43"/>
      <c r="G29" s="43"/>
      <c r="H29" s="44"/>
      <c r="I29" s="44"/>
      <c r="J29" s="44"/>
      <c r="K29" s="43"/>
      <c r="L29" s="43"/>
      <c r="M29" s="43"/>
      <c r="N29" s="43"/>
      <c r="O29" s="43"/>
      <c r="P29" s="43"/>
      <c r="Q29" s="43"/>
      <c r="R29" s="43"/>
      <c r="S29" s="43"/>
    </row>
    <row r="30" spans="1:19" s="15" customFormat="1" ht="20.25" hidden="1">
      <c r="A30" s="24" t="s">
        <v>45</v>
      </c>
      <c r="B30" s="35" t="s">
        <v>28</v>
      </c>
      <c r="C30" s="33"/>
      <c r="D30" s="33"/>
      <c r="E30" s="34"/>
      <c r="F30" s="34"/>
      <c r="G30" s="34"/>
      <c r="H30" s="36"/>
      <c r="I30" s="36"/>
      <c r="J30" s="36"/>
      <c r="K30" s="34"/>
      <c r="L30" s="34"/>
      <c r="M30" s="34"/>
      <c r="N30" s="34"/>
      <c r="O30" s="34"/>
      <c r="P30" s="34"/>
      <c r="Q30" s="34"/>
      <c r="R30" s="34"/>
      <c r="S30" s="34"/>
    </row>
    <row r="31" spans="1:19" s="16" customFormat="1" ht="23.25" hidden="1" customHeight="1">
      <c r="A31" s="24">
        <v>13</v>
      </c>
      <c r="B31" s="35" t="s">
        <v>46</v>
      </c>
      <c r="C31" s="33"/>
      <c r="D31" s="33"/>
      <c r="E31" s="36"/>
      <c r="F31" s="36"/>
      <c r="G31" s="36"/>
      <c r="H31" s="36"/>
      <c r="I31" s="36"/>
      <c r="J31" s="36"/>
      <c r="K31" s="36"/>
      <c r="L31" s="36"/>
      <c r="M31" s="36"/>
      <c r="N31" s="36"/>
      <c r="O31" s="36"/>
      <c r="P31" s="36"/>
      <c r="Q31" s="36"/>
      <c r="R31" s="36"/>
      <c r="S31" s="36"/>
    </row>
    <row r="32" spans="1:19" s="16" customFormat="1" ht="23.25" hidden="1" customHeight="1">
      <c r="A32" s="24">
        <v>14</v>
      </c>
      <c r="B32" s="35" t="s">
        <v>47</v>
      </c>
      <c r="C32" s="33"/>
      <c r="D32" s="33"/>
      <c r="E32" s="36"/>
      <c r="F32" s="36"/>
      <c r="G32" s="36"/>
      <c r="H32" s="36"/>
      <c r="I32" s="36"/>
      <c r="J32" s="36"/>
      <c r="K32" s="36"/>
      <c r="L32" s="36"/>
      <c r="M32" s="36"/>
      <c r="N32" s="36"/>
      <c r="O32" s="36"/>
      <c r="P32" s="36"/>
      <c r="Q32" s="36"/>
      <c r="R32" s="36"/>
      <c r="S32" s="36"/>
    </row>
    <row r="33" spans="1:19" s="16" customFormat="1" ht="23.25" hidden="1" customHeight="1">
      <c r="A33" s="24">
        <v>15</v>
      </c>
      <c r="B33" s="35" t="s">
        <v>48</v>
      </c>
      <c r="C33" s="33"/>
      <c r="D33" s="33"/>
      <c r="E33" s="36"/>
      <c r="F33" s="36"/>
      <c r="G33" s="36"/>
      <c r="H33" s="36"/>
      <c r="I33" s="36"/>
      <c r="J33" s="36"/>
      <c r="K33" s="36"/>
      <c r="L33" s="36"/>
      <c r="M33" s="36"/>
      <c r="N33" s="36"/>
      <c r="O33" s="36"/>
      <c r="P33" s="36"/>
      <c r="Q33" s="36"/>
      <c r="R33" s="36"/>
      <c r="S33" s="36"/>
    </row>
    <row r="34" spans="1:19" s="16" customFormat="1" ht="23.25" hidden="1" customHeight="1">
      <c r="A34" s="24">
        <v>16</v>
      </c>
      <c r="B34" s="35" t="s">
        <v>49</v>
      </c>
      <c r="C34" s="33"/>
      <c r="D34" s="33"/>
      <c r="E34" s="36"/>
      <c r="F34" s="36"/>
      <c r="G34" s="36"/>
      <c r="H34" s="36"/>
      <c r="I34" s="36"/>
      <c r="J34" s="36"/>
      <c r="K34" s="36"/>
      <c r="L34" s="36"/>
      <c r="M34" s="36"/>
      <c r="N34" s="36"/>
      <c r="O34" s="36"/>
      <c r="P34" s="36"/>
      <c r="Q34" s="36"/>
      <c r="R34" s="36"/>
      <c r="S34" s="36"/>
    </row>
    <row r="35" spans="1:19" s="16" customFormat="1" ht="23.25" hidden="1" customHeight="1">
      <c r="A35" s="24">
        <v>17</v>
      </c>
      <c r="B35" s="35" t="s">
        <v>50</v>
      </c>
      <c r="C35" s="33"/>
      <c r="D35" s="33"/>
      <c r="E35" s="36"/>
      <c r="F35" s="36"/>
      <c r="G35" s="36"/>
      <c r="H35" s="36"/>
      <c r="I35" s="36"/>
      <c r="J35" s="36"/>
      <c r="K35" s="36"/>
      <c r="L35" s="36"/>
      <c r="M35" s="36"/>
      <c r="N35" s="36"/>
      <c r="O35" s="36"/>
      <c r="P35" s="36"/>
      <c r="Q35" s="36"/>
      <c r="R35" s="36"/>
      <c r="S35" s="36"/>
    </row>
    <row r="36" spans="1:19" s="18" customFormat="1" ht="27.75" customHeight="1">
      <c r="A36" s="1031" t="s">
        <v>51</v>
      </c>
      <c r="B36" s="1031"/>
      <c r="C36" s="1031"/>
      <c r="D36" s="1031"/>
      <c r="E36" s="1031"/>
      <c r="F36" s="1031"/>
      <c r="G36" s="1031"/>
      <c r="H36" s="1031"/>
      <c r="I36" s="1031"/>
      <c r="J36" s="1031"/>
      <c r="K36" s="1031"/>
      <c r="L36" s="1031"/>
      <c r="M36" s="1031"/>
      <c r="N36" s="1031"/>
      <c r="O36" s="1031"/>
      <c r="P36" s="1031"/>
      <c r="Q36" s="1031"/>
      <c r="R36" s="1031"/>
      <c r="S36" s="1031"/>
    </row>
    <row r="37" spans="1:19" ht="28.5" customHeight="1"/>
  </sheetData>
  <mergeCells count="14">
    <mergeCell ref="A36:S36"/>
    <mergeCell ref="A4:A5"/>
    <mergeCell ref="B4:B5"/>
    <mergeCell ref="C4:C5"/>
    <mergeCell ref="D4:D5"/>
    <mergeCell ref="P4:P5"/>
    <mergeCell ref="Q4:Q5"/>
    <mergeCell ref="A2:R2"/>
    <mergeCell ref="D3:E3"/>
    <mergeCell ref="M3:N3"/>
    <mergeCell ref="E4:G4"/>
    <mergeCell ref="H4:J4"/>
    <mergeCell ref="K4:M4"/>
    <mergeCell ref="R4:S4"/>
  </mergeCells>
  <phoneticPr fontId="36" type="noConversion"/>
  <pageMargins left="0.70866141732283472" right="0.70866141732283472" top="0.74803149606299213" bottom="0.74803149606299213" header="0.31496062992125984" footer="0.31496062992125984"/>
  <pageSetup paperSize="9" scale="62"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zoomScale="120" zoomScaleNormal="120" workbookViewId="0">
      <pane xSplit="4" ySplit="4" topLeftCell="E5" activePane="bottomRight" state="frozen"/>
      <selection pane="topRight"/>
      <selection pane="bottomLeft"/>
      <selection pane="bottomRight" activeCell="B24" sqref="B24"/>
    </sheetView>
  </sheetViews>
  <sheetFormatPr defaultColWidth="9" defaultRowHeight="15.75"/>
  <cols>
    <col min="1" max="1" width="5.7109375" style="234" customWidth="1"/>
    <col min="2" max="2" width="21.5703125" style="228" customWidth="1"/>
    <col min="3" max="3" width="8.85546875" style="207" customWidth="1"/>
    <col min="4" max="8" width="9" style="207" customWidth="1"/>
    <col min="9" max="9" width="10" style="207" customWidth="1"/>
    <col min="10" max="10" width="9" style="207" customWidth="1"/>
    <col min="11" max="12" width="11.28515625" style="229" customWidth="1"/>
    <col min="13" max="13" width="13.42578125" style="229" customWidth="1"/>
    <col min="14" max="14" width="9.5703125" style="230" customWidth="1"/>
    <col min="15" max="15" width="9.85546875" style="230" customWidth="1"/>
    <col min="16" max="16" width="10.42578125" style="231" customWidth="1"/>
    <col min="17" max="17" width="9.42578125" style="230" customWidth="1"/>
    <col min="18" max="18" width="9.85546875" style="152" customWidth="1"/>
    <col min="19" max="19" width="12" style="152" customWidth="1"/>
    <col min="20" max="20" width="12.28515625" style="157" customWidth="1"/>
    <col min="21" max="21" width="9.85546875" style="152" customWidth="1"/>
    <col min="22" max="22" width="10.85546875" style="152" customWidth="1"/>
    <col min="23" max="23" width="16.42578125" style="152" customWidth="1"/>
    <col min="24" max="24" width="10.42578125" style="152" customWidth="1"/>
    <col min="25" max="25" width="8.7109375" style="152" customWidth="1"/>
    <col min="26" max="16384" width="9" style="152"/>
  </cols>
  <sheetData>
    <row r="1" spans="1:24" ht="29.25" customHeight="1">
      <c r="B1" s="1040" t="s">
        <v>135</v>
      </c>
      <c r="C1" s="1040"/>
      <c r="D1" s="1040"/>
      <c r="E1" s="1040"/>
      <c r="F1" s="1040"/>
      <c r="G1" s="1040"/>
      <c r="H1" s="1040"/>
      <c r="I1" s="1040"/>
      <c r="J1" s="1040"/>
      <c r="K1" s="1040"/>
      <c r="L1" s="1040"/>
      <c r="M1" s="1040"/>
      <c r="N1" s="1040"/>
      <c r="O1" s="1040"/>
      <c r="P1" s="1040"/>
      <c r="Q1" s="1040"/>
      <c r="R1" s="1040"/>
      <c r="S1" s="1040"/>
      <c r="T1" s="151"/>
    </row>
    <row r="2" spans="1:24" ht="16.5" customHeight="1">
      <c r="B2" s="153"/>
      <c r="C2" s="154"/>
      <c r="D2" s="155"/>
      <c r="E2" s="155"/>
      <c r="F2" s="155"/>
      <c r="G2" s="155"/>
      <c r="H2" s="155"/>
      <c r="I2" s="155"/>
      <c r="J2" s="155"/>
      <c r="K2" s="153"/>
      <c r="L2" s="1041">
        <v>43405</v>
      </c>
      <c r="M2" s="1041"/>
      <c r="N2" s="155"/>
      <c r="O2" s="155"/>
      <c r="P2" s="156"/>
      <c r="Q2" s="1042" t="s">
        <v>1</v>
      </c>
      <c r="R2" s="1042"/>
    </row>
    <row r="3" spans="1:24" s="161" customFormat="1" ht="19.5" customHeight="1">
      <c r="A3" s="1039" t="s">
        <v>140</v>
      </c>
      <c r="B3" s="1039" t="s">
        <v>190</v>
      </c>
      <c r="C3" s="1043" t="s">
        <v>53</v>
      </c>
      <c r="D3" s="1043" t="s">
        <v>54</v>
      </c>
      <c r="E3" s="1044" t="s">
        <v>136</v>
      </c>
      <c r="F3" s="1044"/>
      <c r="G3" s="1044"/>
      <c r="H3" s="1044" t="s">
        <v>137</v>
      </c>
      <c r="I3" s="1044"/>
      <c r="J3" s="1044"/>
      <c r="K3" s="1044" t="s">
        <v>138</v>
      </c>
      <c r="L3" s="1044"/>
      <c r="M3" s="1044"/>
      <c r="N3" s="158" t="s">
        <v>9</v>
      </c>
      <c r="O3" s="159" t="s">
        <v>10</v>
      </c>
      <c r="P3" s="1045" t="s">
        <v>11</v>
      </c>
      <c r="Q3" s="1037" t="s">
        <v>12</v>
      </c>
      <c r="R3" s="1038" t="s">
        <v>13</v>
      </c>
      <c r="S3" s="1038"/>
      <c r="T3" s="160"/>
    </row>
    <row r="4" spans="1:24" s="161" customFormat="1" ht="24" customHeight="1">
      <c r="A4" s="1039"/>
      <c r="B4" s="1039"/>
      <c r="C4" s="1043"/>
      <c r="D4" s="1043"/>
      <c r="E4" s="162" t="s">
        <v>14</v>
      </c>
      <c r="F4" s="162" t="s">
        <v>15</v>
      </c>
      <c r="G4" s="163" t="s">
        <v>16</v>
      </c>
      <c r="H4" s="162" t="s">
        <v>14</v>
      </c>
      <c r="I4" s="162" t="s">
        <v>15</v>
      </c>
      <c r="J4" s="163" t="s">
        <v>16</v>
      </c>
      <c r="K4" s="162" t="s">
        <v>14</v>
      </c>
      <c r="L4" s="162" t="s">
        <v>15</v>
      </c>
      <c r="M4" s="163" t="s">
        <v>16</v>
      </c>
      <c r="N4" s="164" t="s">
        <v>17</v>
      </c>
      <c r="O4" s="165" t="s">
        <v>17</v>
      </c>
      <c r="P4" s="1045"/>
      <c r="Q4" s="1037"/>
      <c r="R4" s="166" t="s">
        <v>18</v>
      </c>
      <c r="S4" s="166" t="s">
        <v>16</v>
      </c>
      <c r="T4" s="160"/>
    </row>
    <row r="5" spans="1:24" s="266" customFormat="1" ht="23.1" customHeight="1">
      <c r="A5" s="241"/>
      <c r="B5" s="256" t="s">
        <v>171</v>
      </c>
      <c r="C5" s="257"/>
      <c r="D5" s="258"/>
      <c r="E5" s="259"/>
      <c r="F5" s="259"/>
      <c r="G5" s="259"/>
      <c r="H5" s="259"/>
      <c r="I5" s="259"/>
      <c r="J5" s="259"/>
      <c r="K5" s="260"/>
      <c r="L5" s="261"/>
      <c r="M5" s="261"/>
      <c r="N5" s="262"/>
      <c r="O5" s="262"/>
      <c r="P5" s="262"/>
      <c r="Q5" s="262"/>
      <c r="R5" s="262"/>
      <c r="S5" s="262"/>
      <c r="T5" s="263"/>
      <c r="U5" s="263"/>
      <c r="V5" s="263"/>
      <c r="W5" s="264"/>
      <c r="X5" s="265"/>
    </row>
    <row r="6" spans="1:24" s="266" customFormat="1" ht="23.1" customHeight="1">
      <c r="A6" s="241" t="s">
        <v>166</v>
      </c>
      <c r="B6" s="256" t="s">
        <v>170</v>
      </c>
      <c r="C6" s="257"/>
      <c r="D6" s="258"/>
      <c r="E6" s="259"/>
      <c r="F6" s="259"/>
      <c r="G6" s="259"/>
      <c r="H6" s="259"/>
      <c r="I6" s="259"/>
      <c r="J6" s="259"/>
      <c r="K6" s="260"/>
      <c r="L6" s="261"/>
      <c r="M6" s="261"/>
      <c r="N6" s="262"/>
      <c r="O6" s="262"/>
      <c r="P6" s="262"/>
      <c r="Q6" s="262"/>
      <c r="R6" s="262"/>
      <c r="S6" s="262"/>
      <c r="T6" s="263"/>
      <c r="U6" s="263"/>
      <c r="V6" s="263"/>
      <c r="W6" s="264"/>
      <c r="X6" s="265"/>
    </row>
    <row r="7" spans="1:24" s="266" customFormat="1" ht="23.1" customHeight="1">
      <c r="A7" s="241" t="s">
        <v>172</v>
      </c>
      <c r="B7" s="256" t="s">
        <v>167</v>
      </c>
      <c r="C7" s="257"/>
      <c r="D7" s="258"/>
      <c r="E7" s="259"/>
      <c r="F7" s="259"/>
      <c r="G7" s="259"/>
      <c r="H7" s="259"/>
      <c r="I7" s="259"/>
      <c r="J7" s="259"/>
      <c r="K7" s="260"/>
      <c r="L7" s="261"/>
      <c r="M7" s="261"/>
      <c r="N7" s="262"/>
      <c r="O7" s="262"/>
      <c r="P7" s="262"/>
      <c r="Q7" s="262"/>
      <c r="R7" s="262"/>
      <c r="S7" s="262"/>
      <c r="T7" s="263"/>
      <c r="U7" s="263"/>
      <c r="V7" s="263"/>
      <c r="W7" s="264"/>
      <c r="X7" s="265"/>
    </row>
    <row r="8" spans="1:24" s="266" customFormat="1" ht="23.1" customHeight="1">
      <c r="A8" s="241" t="s">
        <v>172</v>
      </c>
      <c r="B8" s="256" t="s">
        <v>168</v>
      </c>
      <c r="C8" s="257"/>
      <c r="D8" s="258"/>
      <c r="E8" s="259"/>
      <c r="F8" s="259"/>
      <c r="G8" s="259"/>
      <c r="H8" s="259"/>
      <c r="I8" s="259"/>
      <c r="J8" s="259"/>
      <c r="K8" s="260"/>
      <c r="L8" s="261"/>
      <c r="M8" s="261"/>
      <c r="N8" s="262"/>
      <c r="O8" s="262"/>
      <c r="P8" s="262"/>
      <c r="Q8" s="262"/>
      <c r="R8" s="262"/>
      <c r="S8" s="262"/>
      <c r="T8" s="263"/>
      <c r="U8" s="263"/>
      <c r="V8" s="263"/>
      <c r="W8" s="264"/>
      <c r="X8" s="265"/>
    </row>
    <row r="9" spans="1:24" s="266" customFormat="1" ht="23.1" customHeight="1">
      <c r="A9" s="241" t="s">
        <v>172</v>
      </c>
      <c r="B9" s="256" t="s">
        <v>161</v>
      </c>
      <c r="C9" s="257"/>
      <c r="D9" s="258"/>
      <c r="E9" s="259"/>
      <c r="F9" s="259"/>
      <c r="G9" s="259"/>
      <c r="H9" s="259"/>
      <c r="I9" s="259"/>
      <c r="J9" s="259"/>
      <c r="K9" s="260"/>
      <c r="L9" s="261"/>
      <c r="M9" s="261"/>
      <c r="N9" s="262"/>
      <c r="O9" s="262"/>
      <c r="P9" s="262"/>
      <c r="Q9" s="262"/>
      <c r="R9" s="262"/>
      <c r="S9" s="262"/>
      <c r="T9" s="263"/>
      <c r="U9" s="263"/>
      <c r="V9" s="263"/>
      <c r="W9" s="264"/>
      <c r="X9" s="265"/>
    </row>
    <row r="10" spans="1:24" s="266" customFormat="1" ht="23.1" customHeight="1">
      <c r="A10" s="241" t="s">
        <v>172</v>
      </c>
      <c r="B10" s="256" t="s">
        <v>169</v>
      </c>
      <c r="C10" s="257"/>
      <c r="D10" s="258"/>
      <c r="E10" s="259"/>
      <c r="F10" s="259"/>
      <c r="G10" s="259"/>
      <c r="H10" s="259"/>
      <c r="I10" s="259"/>
      <c r="J10" s="259"/>
      <c r="K10" s="260"/>
      <c r="L10" s="261"/>
      <c r="M10" s="261"/>
      <c r="N10" s="262"/>
      <c r="O10" s="262"/>
      <c r="P10" s="262"/>
      <c r="Q10" s="262"/>
      <c r="R10" s="262"/>
      <c r="S10" s="262"/>
      <c r="T10" s="263"/>
      <c r="U10" s="263"/>
      <c r="V10" s="263"/>
      <c r="W10" s="264"/>
      <c r="X10" s="265"/>
    </row>
    <row r="11" spans="1:24" s="266" customFormat="1" ht="23.1" customHeight="1">
      <c r="A11" s="241"/>
      <c r="B11" s="256"/>
      <c r="C11" s="257"/>
      <c r="D11" s="258"/>
      <c r="E11" s="259"/>
      <c r="F11" s="259"/>
      <c r="G11" s="259"/>
      <c r="H11" s="259"/>
      <c r="I11" s="259"/>
      <c r="J11" s="259"/>
      <c r="K11" s="260"/>
      <c r="L11" s="261"/>
      <c r="M11" s="261"/>
      <c r="N11" s="262"/>
      <c r="O11" s="262"/>
      <c r="P11" s="262"/>
      <c r="Q11" s="262"/>
      <c r="R11" s="262"/>
      <c r="S11" s="262"/>
      <c r="T11" s="263"/>
      <c r="U11" s="263"/>
      <c r="V11" s="263"/>
      <c r="W11" s="264"/>
      <c r="X11" s="265"/>
    </row>
    <row r="12" spans="1:24" s="240" customFormat="1" ht="23.1" customHeight="1">
      <c r="A12" s="237">
        <v>1</v>
      </c>
      <c r="B12" s="232" t="s">
        <v>141</v>
      </c>
      <c r="C12" s="167"/>
      <c r="D12" s="168"/>
      <c r="E12" s="169"/>
      <c r="F12" s="169"/>
      <c r="G12" s="169"/>
      <c r="H12" s="169"/>
      <c r="I12" s="169"/>
      <c r="J12" s="169"/>
      <c r="K12" s="170"/>
      <c r="L12" s="171"/>
      <c r="M12" s="171"/>
      <c r="N12" s="172"/>
      <c r="O12" s="172"/>
      <c r="P12" s="172"/>
      <c r="Q12" s="172"/>
      <c r="R12" s="172"/>
      <c r="S12" s="172"/>
      <c r="T12" s="173"/>
      <c r="U12" s="173"/>
      <c r="V12" s="173"/>
      <c r="W12" s="238"/>
      <c r="X12" s="239"/>
    </row>
    <row r="13" spans="1:24" s="242" customFormat="1" ht="23.1" customHeight="1">
      <c r="A13" s="241">
        <v>2</v>
      </c>
      <c r="B13" s="232" t="s">
        <v>142</v>
      </c>
      <c r="C13" s="167"/>
      <c r="D13" s="168"/>
      <c r="E13" s="169"/>
      <c r="F13" s="169"/>
      <c r="G13" s="169"/>
      <c r="H13" s="169"/>
      <c r="I13" s="169"/>
      <c r="J13" s="169"/>
      <c r="K13" s="170"/>
      <c r="L13" s="171"/>
      <c r="M13" s="171"/>
      <c r="N13" s="172"/>
      <c r="O13" s="172"/>
      <c r="P13" s="172"/>
      <c r="Q13" s="172"/>
      <c r="R13" s="172"/>
      <c r="S13" s="172"/>
      <c r="T13" s="173"/>
      <c r="U13" s="173"/>
      <c r="V13" s="173"/>
      <c r="W13" s="238"/>
      <c r="X13" s="239"/>
    </row>
    <row r="14" spans="1:24" s="242" customFormat="1" ht="23.1" customHeight="1">
      <c r="A14" s="237">
        <v>3</v>
      </c>
      <c r="B14" s="232" t="s">
        <v>143</v>
      </c>
      <c r="C14" s="167"/>
      <c r="D14" s="168"/>
      <c r="E14" s="169"/>
      <c r="F14" s="169"/>
      <c r="G14" s="169"/>
      <c r="H14" s="169"/>
      <c r="I14" s="169"/>
      <c r="J14" s="169"/>
      <c r="K14" s="170"/>
      <c r="L14" s="171"/>
      <c r="M14" s="171"/>
      <c r="N14" s="172"/>
      <c r="O14" s="172"/>
      <c r="P14" s="172"/>
      <c r="Q14" s="172"/>
      <c r="R14" s="172"/>
      <c r="S14" s="172"/>
      <c r="T14" s="173"/>
      <c r="U14" s="173"/>
      <c r="V14" s="173"/>
      <c r="W14" s="238"/>
      <c r="X14" s="239"/>
    </row>
    <row r="15" spans="1:24" s="242" customFormat="1" ht="23.1" customHeight="1">
      <c r="A15" s="241">
        <v>4</v>
      </c>
      <c r="B15" s="232" t="s">
        <v>144</v>
      </c>
      <c r="C15" s="167"/>
      <c r="D15" s="174"/>
      <c r="E15" s="175"/>
      <c r="F15" s="175"/>
      <c r="G15" s="175"/>
      <c r="H15" s="176"/>
      <c r="I15" s="176"/>
      <c r="J15" s="176"/>
      <c r="K15" s="177"/>
      <c r="L15" s="178"/>
      <c r="M15" s="178"/>
      <c r="N15" s="172"/>
      <c r="O15" s="172"/>
      <c r="P15" s="172"/>
      <c r="Q15" s="172"/>
      <c r="R15" s="172"/>
      <c r="S15" s="172"/>
      <c r="T15" s="173"/>
      <c r="U15" s="173"/>
      <c r="V15" s="173"/>
      <c r="W15" s="238"/>
      <c r="X15" s="239"/>
    </row>
    <row r="16" spans="1:24" s="242" customFormat="1" ht="23.1" customHeight="1">
      <c r="A16" s="237">
        <v>5</v>
      </c>
      <c r="B16" s="232" t="s">
        <v>145</v>
      </c>
      <c r="C16" s="179"/>
      <c r="D16" s="180"/>
      <c r="E16" s="180"/>
      <c r="F16" s="180"/>
      <c r="G16" s="180"/>
      <c r="H16" s="180"/>
      <c r="I16" s="180"/>
      <c r="J16" s="180"/>
      <c r="K16" s="170"/>
      <c r="L16" s="171"/>
      <c r="M16" s="171"/>
      <c r="N16" s="172"/>
      <c r="O16" s="172"/>
      <c r="P16" s="172"/>
      <c r="Q16" s="172"/>
      <c r="R16" s="172"/>
      <c r="S16" s="172"/>
      <c r="T16" s="173"/>
      <c r="U16" s="173"/>
      <c r="V16" s="173"/>
      <c r="W16" s="238"/>
      <c r="X16" s="239"/>
    </row>
    <row r="17" spans="1:24" s="242" customFormat="1" ht="23.1" customHeight="1">
      <c r="A17" s="241">
        <v>6</v>
      </c>
      <c r="B17" s="232" t="s">
        <v>146</v>
      </c>
      <c r="C17" s="179"/>
      <c r="D17" s="180"/>
      <c r="E17" s="180"/>
      <c r="F17" s="180"/>
      <c r="G17" s="180"/>
      <c r="H17" s="180"/>
      <c r="I17" s="180"/>
      <c r="J17" s="180"/>
      <c r="K17" s="170"/>
      <c r="L17" s="171"/>
      <c r="M17" s="171"/>
      <c r="N17" s="172"/>
      <c r="O17" s="172"/>
      <c r="P17" s="172"/>
      <c r="Q17" s="172"/>
      <c r="R17" s="172"/>
      <c r="S17" s="172"/>
      <c r="T17" s="173"/>
      <c r="U17" s="173"/>
      <c r="V17" s="173"/>
      <c r="W17" s="238"/>
      <c r="X17" s="239"/>
    </row>
    <row r="18" spans="1:24" s="240" customFormat="1" ht="23.1" customHeight="1">
      <c r="A18" s="237">
        <v>7</v>
      </c>
      <c r="B18" s="233" t="s">
        <v>147</v>
      </c>
      <c r="C18" s="181"/>
      <c r="D18" s="182"/>
      <c r="E18" s="183"/>
      <c r="F18" s="180"/>
      <c r="G18" s="180"/>
      <c r="H18" s="184"/>
      <c r="I18" s="184"/>
      <c r="J18" s="184"/>
      <c r="K18" s="185"/>
      <c r="L18" s="186"/>
      <c r="M18" s="186"/>
      <c r="N18" s="172"/>
      <c r="O18" s="172"/>
      <c r="P18" s="172"/>
      <c r="Q18" s="172"/>
      <c r="R18" s="172"/>
      <c r="S18" s="172"/>
      <c r="T18" s="173"/>
      <c r="U18" s="173"/>
      <c r="V18" s="173"/>
      <c r="W18" s="238"/>
    </row>
    <row r="19" spans="1:24" s="242" customFormat="1" ht="23.1" customHeight="1">
      <c r="A19" s="241">
        <v>8</v>
      </c>
      <c r="B19" s="232" t="s">
        <v>148</v>
      </c>
      <c r="C19" s="167"/>
      <c r="D19" s="168"/>
      <c r="E19" s="169"/>
      <c r="F19" s="169"/>
      <c r="G19" s="169"/>
      <c r="H19" s="169"/>
      <c r="I19" s="169"/>
      <c r="J19" s="169"/>
      <c r="K19" s="170"/>
      <c r="L19" s="171"/>
      <c r="M19" s="187"/>
      <c r="N19" s="172"/>
      <c r="O19" s="172"/>
      <c r="P19" s="188"/>
      <c r="Q19" s="172"/>
      <c r="R19" s="172"/>
      <c r="S19" s="172"/>
      <c r="T19" s="173"/>
      <c r="U19" s="173"/>
      <c r="V19" s="173"/>
      <c r="W19" s="238"/>
      <c r="X19" s="243"/>
    </row>
    <row r="20" spans="1:24" s="245" customFormat="1" ht="23.1" customHeight="1">
      <c r="A20" s="237">
        <v>9</v>
      </c>
      <c r="B20" s="232" t="s">
        <v>149</v>
      </c>
      <c r="C20" s="189"/>
      <c r="D20" s="190"/>
      <c r="E20" s="169"/>
      <c r="F20" s="169"/>
      <c r="G20" s="169"/>
      <c r="H20" s="169"/>
      <c r="I20" s="169"/>
      <c r="J20" s="169"/>
      <c r="K20" s="170"/>
      <c r="L20" s="171"/>
      <c r="M20" s="171"/>
      <c r="N20" s="191"/>
      <c r="O20" s="191"/>
      <c r="P20" s="191"/>
      <c r="Q20" s="191"/>
      <c r="R20" s="191"/>
      <c r="S20" s="191"/>
      <c r="T20" s="173"/>
      <c r="U20" s="173"/>
      <c r="V20" s="173"/>
      <c r="W20" s="238"/>
      <c r="X20" s="244"/>
    </row>
    <row r="21" spans="1:24" s="240" customFormat="1" ht="23.1" customHeight="1">
      <c r="A21" s="241">
        <v>10</v>
      </c>
      <c r="B21" s="233" t="s">
        <v>150</v>
      </c>
      <c r="C21" s="181"/>
      <c r="D21" s="168"/>
      <c r="E21" s="169"/>
      <c r="F21" s="169"/>
      <c r="G21" s="169"/>
      <c r="H21" s="169"/>
      <c r="I21" s="169"/>
      <c r="J21" s="169"/>
      <c r="K21" s="170"/>
      <c r="L21" s="171"/>
      <c r="M21" s="171"/>
      <c r="N21" s="172"/>
      <c r="O21" s="172"/>
      <c r="P21" s="172"/>
      <c r="Q21" s="172"/>
      <c r="R21" s="172"/>
      <c r="S21" s="172"/>
      <c r="T21" s="173"/>
      <c r="U21" s="173"/>
      <c r="V21" s="173"/>
      <c r="W21" s="238"/>
    </row>
    <row r="22" spans="1:24" s="240" customFormat="1" ht="23.1" customHeight="1">
      <c r="A22" s="237">
        <v>11</v>
      </c>
      <c r="B22" s="232" t="s">
        <v>151</v>
      </c>
      <c r="C22" s="192"/>
      <c r="D22" s="168"/>
      <c r="E22" s="169"/>
      <c r="F22" s="169"/>
      <c r="G22" s="169"/>
      <c r="H22" s="169"/>
      <c r="I22" s="169"/>
      <c r="J22" s="169"/>
      <c r="K22" s="193"/>
      <c r="L22" s="194"/>
      <c r="M22" s="194"/>
      <c r="N22" s="172"/>
      <c r="O22" s="172"/>
      <c r="P22" s="195"/>
      <c r="Q22" s="172"/>
      <c r="R22" s="195"/>
      <c r="S22" s="195"/>
      <c r="T22" s="173"/>
      <c r="U22" s="173"/>
      <c r="V22" s="173"/>
      <c r="W22" s="238"/>
      <c r="X22" s="239"/>
    </row>
    <row r="23" spans="1:24" s="240" customFormat="1" ht="23.1" customHeight="1">
      <c r="A23" s="241">
        <v>12</v>
      </c>
      <c r="B23" s="232" t="s">
        <v>152</v>
      </c>
      <c r="C23" s="192"/>
      <c r="D23" s="168"/>
      <c r="E23" s="169"/>
      <c r="F23" s="169"/>
      <c r="G23" s="169"/>
      <c r="H23" s="169"/>
      <c r="I23" s="169"/>
      <c r="J23" s="169"/>
      <c r="K23" s="193"/>
      <c r="L23" s="194"/>
      <c r="M23" s="194"/>
      <c r="N23" s="172"/>
      <c r="O23" s="172"/>
      <c r="P23" s="195"/>
      <c r="Q23" s="172"/>
      <c r="R23" s="195"/>
      <c r="S23" s="195"/>
      <c r="T23" s="173"/>
      <c r="U23" s="173"/>
      <c r="V23" s="173"/>
      <c r="W23" s="238"/>
      <c r="X23" s="239"/>
    </row>
    <row r="24" spans="1:24" s="245" customFormat="1" ht="23.1" customHeight="1">
      <c r="A24" s="237">
        <v>13</v>
      </c>
      <c r="B24" s="232" t="s">
        <v>785</v>
      </c>
      <c r="C24" s="189"/>
      <c r="D24" s="190"/>
      <c r="E24" s="169"/>
      <c r="F24" s="169"/>
      <c r="G24" s="169"/>
      <c r="H24" s="169"/>
      <c r="I24" s="169"/>
      <c r="J24" s="169"/>
      <c r="K24" s="170"/>
      <c r="L24" s="171"/>
      <c r="M24" s="171"/>
      <c r="N24" s="191"/>
      <c r="O24" s="191"/>
      <c r="P24" s="191"/>
      <c r="Q24" s="191"/>
      <c r="R24" s="191"/>
      <c r="S24" s="191"/>
      <c r="T24" s="173"/>
      <c r="U24" s="173"/>
      <c r="V24" s="173"/>
      <c r="W24" s="238"/>
      <c r="X24" s="244"/>
    </row>
    <row r="25" spans="1:24" s="245" customFormat="1" ht="23.1" customHeight="1">
      <c r="A25" s="237">
        <v>14</v>
      </c>
      <c r="B25" s="232" t="s">
        <v>163</v>
      </c>
      <c r="C25" s="189"/>
      <c r="D25" s="190"/>
      <c r="E25" s="169"/>
      <c r="F25" s="169"/>
      <c r="G25" s="169"/>
      <c r="H25" s="169"/>
      <c r="I25" s="169"/>
      <c r="J25" s="169"/>
      <c r="K25" s="170"/>
      <c r="L25" s="171"/>
      <c r="M25" s="171"/>
      <c r="N25" s="191"/>
      <c r="O25" s="191"/>
      <c r="P25" s="191"/>
      <c r="Q25" s="191"/>
      <c r="R25" s="191"/>
      <c r="S25" s="191"/>
      <c r="T25" s="173"/>
      <c r="U25" s="173"/>
      <c r="V25" s="173"/>
      <c r="W25" s="238"/>
      <c r="X25" s="244"/>
    </row>
    <row r="26" spans="1:24" s="245" customFormat="1" ht="23.1" customHeight="1">
      <c r="A26" s="237">
        <v>15</v>
      </c>
      <c r="B26" s="232" t="s">
        <v>164</v>
      </c>
      <c r="C26" s="189"/>
      <c r="D26" s="190"/>
      <c r="E26" s="169"/>
      <c r="F26" s="169"/>
      <c r="G26" s="169"/>
      <c r="H26" s="169"/>
      <c r="I26" s="169"/>
      <c r="J26" s="169"/>
      <c r="K26" s="170"/>
      <c r="L26" s="171"/>
      <c r="M26" s="171"/>
      <c r="N26" s="191"/>
      <c r="O26" s="191"/>
      <c r="P26" s="191"/>
      <c r="Q26" s="191"/>
      <c r="R26" s="191"/>
      <c r="S26" s="191"/>
      <c r="T26" s="173"/>
      <c r="U26" s="173"/>
      <c r="V26" s="173"/>
      <c r="W26" s="238"/>
      <c r="X26" s="244"/>
    </row>
    <row r="27" spans="1:24" s="245" customFormat="1" ht="23.1" customHeight="1">
      <c r="A27" s="237">
        <v>16</v>
      </c>
      <c r="B27" s="232" t="s">
        <v>128</v>
      </c>
      <c r="C27" s="189"/>
      <c r="D27" s="190"/>
      <c r="E27" s="169"/>
      <c r="F27" s="169"/>
      <c r="G27" s="169"/>
      <c r="H27" s="169"/>
      <c r="I27" s="169"/>
      <c r="J27" s="169"/>
      <c r="K27" s="170"/>
      <c r="L27" s="171"/>
      <c r="M27" s="171"/>
      <c r="N27" s="191"/>
      <c r="O27" s="191"/>
      <c r="P27" s="191"/>
      <c r="Q27" s="191"/>
      <c r="R27" s="191"/>
      <c r="S27" s="191"/>
      <c r="T27" s="173"/>
      <c r="U27" s="173"/>
      <c r="V27" s="173"/>
      <c r="W27" s="238"/>
      <c r="X27" s="244"/>
    </row>
    <row r="28" spans="1:24" s="245" customFormat="1" ht="23.1" customHeight="1">
      <c r="A28" s="237">
        <v>17</v>
      </c>
      <c r="B28" s="232" t="s">
        <v>129</v>
      </c>
      <c r="C28" s="189"/>
      <c r="D28" s="190"/>
      <c r="E28" s="169"/>
      <c r="F28" s="169"/>
      <c r="G28" s="169"/>
      <c r="H28" s="169"/>
      <c r="I28" s="169"/>
      <c r="J28" s="169"/>
      <c r="K28" s="170"/>
      <c r="L28" s="171"/>
      <c r="M28" s="171"/>
      <c r="N28" s="191"/>
      <c r="O28" s="191"/>
      <c r="P28" s="191"/>
      <c r="Q28" s="191"/>
      <c r="R28" s="191"/>
      <c r="S28" s="191"/>
      <c r="T28" s="173"/>
      <c r="U28" s="173"/>
      <c r="V28" s="173"/>
      <c r="W28" s="238"/>
      <c r="X28" s="244"/>
    </row>
    <row r="29" spans="1:24" s="245" customFormat="1" ht="23.1" customHeight="1">
      <c r="A29" s="237">
        <v>18</v>
      </c>
      <c r="B29" s="232" t="s">
        <v>130</v>
      </c>
      <c r="C29" s="189"/>
      <c r="D29" s="190"/>
      <c r="E29" s="169"/>
      <c r="F29" s="169"/>
      <c r="G29" s="169"/>
      <c r="H29" s="169"/>
      <c r="I29" s="169"/>
      <c r="J29" s="169"/>
      <c r="K29" s="170"/>
      <c r="L29" s="171"/>
      <c r="M29" s="171"/>
      <c r="N29" s="191"/>
      <c r="O29" s="191"/>
      <c r="P29" s="191"/>
      <c r="Q29" s="191"/>
      <c r="R29" s="191"/>
      <c r="S29" s="191"/>
      <c r="T29" s="173"/>
      <c r="U29" s="173"/>
      <c r="V29" s="173"/>
      <c r="W29" s="238"/>
      <c r="X29" s="244"/>
    </row>
    <row r="30" spans="1:24" s="245" customFormat="1" ht="23.1" customHeight="1">
      <c r="A30" s="237">
        <v>19</v>
      </c>
      <c r="B30" s="232" t="s">
        <v>165</v>
      </c>
      <c r="C30" s="189"/>
      <c r="D30" s="190"/>
      <c r="E30" s="169"/>
      <c r="F30" s="169"/>
      <c r="G30" s="169"/>
      <c r="H30" s="169"/>
      <c r="I30" s="169"/>
      <c r="J30" s="169"/>
      <c r="K30" s="170"/>
      <c r="L30" s="171"/>
      <c r="M30" s="171"/>
      <c r="N30" s="191"/>
      <c r="O30" s="191"/>
      <c r="P30" s="191"/>
      <c r="Q30" s="191"/>
      <c r="R30" s="191"/>
      <c r="S30" s="191"/>
      <c r="T30" s="173"/>
      <c r="U30" s="173"/>
      <c r="V30" s="173"/>
      <c r="W30" s="238"/>
      <c r="X30" s="244"/>
    </row>
    <row r="31" spans="1:24" s="245" customFormat="1" ht="23.1" customHeight="1">
      <c r="A31" s="237">
        <v>21</v>
      </c>
      <c r="B31" s="232" t="s">
        <v>162</v>
      </c>
      <c r="C31" s="189"/>
      <c r="D31" s="190"/>
      <c r="E31" s="169"/>
      <c r="F31" s="169"/>
      <c r="G31" s="169"/>
      <c r="H31" s="169"/>
      <c r="I31" s="169"/>
      <c r="J31" s="169"/>
      <c r="K31" s="170"/>
      <c r="L31" s="171"/>
      <c r="M31" s="171"/>
      <c r="N31" s="191"/>
      <c r="O31" s="191"/>
      <c r="P31" s="191"/>
      <c r="Q31" s="191"/>
      <c r="R31" s="191"/>
      <c r="S31" s="191"/>
      <c r="T31" s="173"/>
      <c r="U31" s="173"/>
      <c r="V31" s="173"/>
      <c r="W31" s="238"/>
      <c r="X31" s="244"/>
    </row>
    <row r="32" spans="1:24" s="240" customFormat="1" ht="23.1" customHeight="1">
      <c r="A32" s="237">
        <v>22</v>
      </c>
      <c r="B32" s="232" t="s">
        <v>153</v>
      </c>
      <c r="C32" s="192"/>
      <c r="D32" s="168"/>
      <c r="E32" s="169"/>
      <c r="F32" s="169"/>
      <c r="G32" s="169"/>
      <c r="H32" s="169"/>
      <c r="I32" s="169"/>
      <c r="J32" s="169"/>
      <c r="K32" s="193"/>
      <c r="L32" s="194"/>
      <c r="M32" s="194"/>
      <c r="N32" s="172"/>
      <c r="O32" s="172"/>
      <c r="P32" s="195"/>
      <c r="Q32" s="172"/>
      <c r="R32" s="195"/>
      <c r="S32" s="195"/>
      <c r="T32" s="173"/>
      <c r="U32" s="173"/>
      <c r="V32" s="173"/>
      <c r="W32" s="238"/>
      <c r="X32" s="239"/>
    </row>
    <row r="33" spans="1:24" s="240" customFormat="1" ht="23.1" customHeight="1">
      <c r="A33" s="237">
        <v>23</v>
      </c>
      <c r="B33" s="232" t="s">
        <v>154</v>
      </c>
      <c r="C33" s="192"/>
      <c r="D33" s="168"/>
      <c r="E33" s="169"/>
      <c r="F33" s="169"/>
      <c r="G33" s="169"/>
      <c r="H33" s="169"/>
      <c r="I33" s="169"/>
      <c r="J33" s="169"/>
      <c r="K33" s="193"/>
      <c r="L33" s="194"/>
      <c r="M33" s="194"/>
      <c r="N33" s="172"/>
      <c r="O33" s="172"/>
      <c r="P33" s="195"/>
      <c r="Q33" s="172"/>
      <c r="R33" s="195"/>
      <c r="S33" s="195"/>
      <c r="T33" s="173"/>
      <c r="U33" s="173"/>
      <c r="V33" s="173"/>
      <c r="W33" s="238"/>
      <c r="X33" s="239"/>
    </row>
    <row r="34" spans="1:24" s="240" customFormat="1" ht="23.1" customHeight="1">
      <c r="A34" s="237">
        <v>24</v>
      </c>
      <c r="B34" s="232" t="s">
        <v>155</v>
      </c>
      <c r="C34" s="192"/>
      <c r="D34" s="168"/>
      <c r="E34" s="169"/>
      <c r="F34" s="169"/>
      <c r="G34" s="169"/>
      <c r="H34" s="169"/>
      <c r="I34" s="169"/>
      <c r="J34" s="169"/>
      <c r="K34" s="193"/>
      <c r="L34" s="194"/>
      <c r="M34" s="194"/>
      <c r="N34" s="172"/>
      <c r="O34" s="172"/>
      <c r="P34" s="195"/>
      <c r="Q34" s="172"/>
      <c r="R34" s="195"/>
      <c r="S34" s="195"/>
      <c r="T34" s="173"/>
      <c r="U34" s="173"/>
      <c r="V34" s="173"/>
      <c r="W34" s="238"/>
      <c r="X34" s="239"/>
    </row>
    <row r="35" spans="1:24" s="240" customFormat="1" ht="23.1" customHeight="1">
      <c r="A35" s="237">
        <v>25</v>
      </c>
      <c r="B35" s="232" t="s">
        <v>156</v>
      </c>
      <c r="C35" s="192"/>
      <c r="D35" s="168"/>
      <c r="E35" s="169"/>
      <c r="F35" s="169"/>
      <c r="G35" s="169"/>
      <c r="H35" s="169"/>
      <c r="I35" s="169"/>
      <c r="J35" s="169"/>
      <c r="K35" s="193"/>
      <c r="L35" s="194"/>
      <c r="M35" s="194"/>
      <c r="N35" s="172"/>
      <c r="O35" s="172"/>
      <c r="P35" s="195"/>
      <c r="Q35" s="172"/>
      <c r="R35" s="195"/>
      <c r="S35" s="195"/>
      <c r="T35" s="173"/>
      <c r="U35" s="173"/>
      <c r="V35" s="173"/>
      <c r="W35" s="238"/>
      <c r="X35" s="239"/>
    </row>
    <row r="36" spans="1:24" s="240" customFormat="1" ht="23.1" customHeight="1">
      <c r="A36" s="237">
        <v>26</v>
      </c>
      <c r="B36" s="232" t="s">
        <v>157</v>
      </c>
      <c r="C36" s="192"/>
      <c r="D36" s="168"/>
      <c r="E36" s="169"/>
      <c r="F36" s="169"/>
      <c r="G36" s="169"/>
      <c r="H36" s="169"/>
      <c r="I36" s="169"/>
      <c r="J36" s="169"/>
      <c r="K36" s="193"/>
      <c r="L36" s="194"/>
      <c r="M36" s="194"/>
      <c r="N36" s="172"/>
      <c r="O36" s="172"/>
      <c r="P36" s="195"/>
      <c r="Q36" s="172"/>
      <c r="R36" s="195"/>
      <c r="S36" s="195"/>
      <c r="T36" s="173"/>
      <c r="U36" s="173"/>
      <c r="V36" s="173"/>
      <c r="W36" s="238"/>
      <c r="X36" s="239"/>
    </row>
    <row r="37" spans="1:24" s="240" customFormat="1" ht="23.1" customHeight="1">
      <c r="A37" s="237">
        <v>27</v>
      </c>
      <c r="B37" s="232" t="s">
        <v>158</v>
      </c>
      <c r="C37" s="192"/>
      <c r="D37" s="168"/>
      <c r="E37" s="169"/>
      <c r="F37" s="169"/>
      <c r="G37" s="169"/>
      <c r="H37" s="169"/>
      <c r="I37" s="169"/>
      <c r="J37" s="169"/>
      <c r="K37" s="193"/>
      <c r="L37" s="194"/>
      <c r="M37" s="194"/>
      <c r="N37" s="172"/>
      <c r="O37" s="172"/>
      <c r="P37" s="195"/>
      <c r="Q37" s="172"/>
      <c r="R37" s="195"/>
      <c r="S37" s="195"/>
      <c r="T37" s="173"/>
      <c r="U37" s="173"/>
      <c r="V37" s="173"/>
      <c r="W37" s="238"/>
      <c r="X37" s="239"/>
    </row>
    <row r="38" spans="1:24" s="240" customFormat="1" ht="23.1" customHeight="1">
      <c r="A38" s="237">
        <v>28</v>
      </c>
      <c r="B38" s="232" t="s">
        <v>159</v>
      </c>
      <c r="C38" s="192"/>
      <c r="D38" s="168"/>
      <c r="E38" s="169"/>
      <c r="F38" s="169"/>
      <c r="G38" s="169"/>
      <c r="H38" s="169"/>
      <c r="I38" s="169"/>
      <c r="J38" s="169"/>
      <c r="K38" s="193"/>
      <c r="L38" s="194"/>
      <c r="M38" s="194"/>
      <c r="N38" s="172"/>
      <c r="O38" s="172"/>
      <c r="P38" s="195"/>
      <c r="Q38" s="172"/>
      <c r="R38" s="195"/>
      <c r="S38" s="195"/>
      <c r="T38" s="173"/>
      <c r="U38" s="173"/>
      <c r="V38" s="173"/>
      <c r="W38" s="238"/>
      <c r="X38" s="239"/>
    </row>
    <row r="39" spans="1:24" s="240" customFormat="1" ht="23.1" customHeight="1">
      <c r="A39" s="237">
        <v>29</v>
      </c>
      <c r="B39" s="232" t="s">
        <v>160</v>
      </c>
      <c r="C39" s="192"/>
      <c r="D39" s="168"/>
      <c r="E39" s="169"/>
      <c r="F39" s="169"/>
      <c r="G39" s="169"/>
      <c r="H39" s="169"/>
      <c r="I39" s="169"/>
      <c r="J39" s="169"/>
      <c r="K39" s="193"/>
      <c r="L39" s="194"/>
      <c r="M39" s="194"/>
      <c r="N39" s="172"/>
      <c r="O39" s="172"/>
      <c r="P39" s="195"/>
      <c r="Q39" s="172"/>
      <c r="R39" s="195"/>
      <c r="S39" s="195"/>
      <c r="T39" s="173"/>
      <c r="U39" s="173"/>
      <c r="V39" s="173"/>
      <c r="W39" s="238"/>
      <c r="X39" s="239"/>
    </row>
    <row r="40" spans="1:24" s="245" customFormat="1" ht="23.1" customHeight="1">
      <c r="A40" s="237">
        <v>30</v>
      </c>
      <c r="B40" s="232" t="s">
        <v>131</v>
      </c>
      <c r="C40" s="189"/>
      <c r="D40" s="190"/>
      <c r="E40" s="169"/>
      <c r="F40" s="169"/>
      <c r="G40" s="169"/>
      <c r="H40" s="169"/>
      <c r="I40" s="169"/>
      <c r="J40" s="169"/>
      <c r="K40" s="170"/>
      <c r="L40" s="171"/>
      <c r="M40" s="171"/>
      <c r="N40" s="191"/>
      <c r="O40" s="191"/>
      <c r="P40" s="191"/>
      <c r="Q40" s="191"/>
      <c r="R40" s="191"/>
      <c r="S40" s="191"/>
      <c r="T40" s="173"/>
      <c r="U40" s="173"/>
      <c r="V40" s="173"/>
      <c r="W40" s="238"/>
      <c r="X40" s="244"/>
    </row>
    <row r="41" spans="1:24" s="245" customFormat="1" ht="23.1" customHeight="1">
      <c r="A41" s="237">
        <v>31</v>
      </c>
      <c r="B41" s="232" t="s">
        <v>132</v>
      </c>
      <c r="C41" s="189"/>
      <c r="D41" s="190"/>
      <c r="E41" s="169"/>
      <c r="F41" s="169"/>
      <c r="G41" s="169"/>
      <c r="H41" s="169"/>
      <c r="I41" s="169"/>
      <c r="J41" s="169"/>
      <c r="K41" s="170"/>
      <c r="L41" s="171"/>
      <c r="M41" s="171"/>
      <c r="N41" s="191"/>
      <c r="O41" s="191"/>
      <c r="P41" s="191"/>
      <c r="Q41" s="191"/>
      <c r="R41" s="191"/>
      <c r="S41" s="191"/>
      <c r="T41" s="173"/>
      <c r="U41" s="173"/>
      <c r="V41" s="173"/>
      <c r="W41" s="238"/>
      <c r="X41" s="244"/>
    </row>
    <row r="42" spans="1:24" s="240" customFormat="1" ht="23.1" customHeight="1">
      <c r="A42" s="237"/>
      <c r="B42" s="279" t="s">
        <v>173</v>
      </c>
      <c r="C42" s="192"/>
      <c r="D42" s="168"/>
      <c r="E42" s="169"/>
      <c r="F42" s="169"/>
      <c r="G42" s="169"/>
      <c r="H42" s="169"/>
      <c r="I42" s="169"/>
      <c r="J42" s="169"/>
      <c r="K42" s="193"/>
      <c r="L42" s="194"/>
      <c r="M42" s="194"/>
      <c r="N42" s="172"/>
      <c r="O42" s="172"/>
      <c r="P42" s="195"/>
      <c r="Q42" s="172"/>
      <c r="R42" s="195">
        <v>0</v>
      </c>
      <c r="S42" s="195">
        <v>26023.239199999978</v>
      </c>
      <c r="T42" s="173"/>
      <c r="U42" s="173"/>
      <c r="V42" s="173"/>
      <c r="W42" s="238"/>
      <c r="X42" s="239"/>
    </row>
    <row r="43" spans="1:24" s="240" customFormat="1" ht="23.1" customHeight="1">
      <c r="A43" s="237"/>
      <c r="B43" s="279" t="s">
        <v>174</v>
      </c>
      <c r="C43" s="192"/>
      <c r="D43" s="168"/>
      <c r="E43" s="169"/>
      <c r="F43" s="169"/>
      <c r="G43" s="169"/>
      <c r="H43" s="169"/>
      <c r="I43" s="169"/>
      <c r="J43" s="169"/>
      <c r="K43" s="193"/>
      <c r="L43" s="194"/>
      <c r="M43" s="194"/>
      <c r="N43" s="172"/>
      <c r="O43" s="172"/>
      <c r="P43" s="195"/>
      <c r="Q43" s="172"/>
      <c r="R43" s="195">
        <v>516.87900000000002</v>
      </c>
      <c r="S43" s="195">
        <v>6732.5121000000045</v>
      </c>
      <c r="T43" s="173"/>
      <c r="U43" s="173"/>
      <c r="V43" s="173"/>
      <c r="W43" s="238"/>
      <c r="X43" s="239"/>
    </row>
    <row r="44" spans="1:24" s="240" customFormat="1" ht="23.1" customHeight="1">
      <c r="A44" s="237"/>
      <c r="B44" s="279" t="s">
        <v>175</v>
      </c>
      <c r="C44" s="192"/>
      <c r="D44" s="168"/>
      <c r="E44" s="169"/>
      <c r="F44" s="169"/>
      <c r="G44" s="169"/>
      <c r="H44" s="169"/>
      <c r="I44" s="169"/>
      <c r="J44" s="169"/>
      <c r="K44" s="193"/>
      <c r="L44" s="194"/>
      <c r="M44" s="194"/>
      <c r="N44" s="172"/>
      <c r="O44" s="172"/>
      <c r="P44" s="195"/>
      <c r="Q44" s="172"/>
      <c r="R44" s="195">
        <v>0</v>
      </c>
      <c r="S44" s="195">
        <v>0</v>
      </c>
      <c r="T44" s="173"/>
      <c r="U44" s="173"/>
      <c r="V44" s="173"/>
      <c r="W44" s="238"/>
      <c r="X44" s="239"/>
    </row>
    <row r="45" spans="1:24" s="240" customFormat="1" ht="23.1" customHeight="1">
      <c r="A45" s="237"/>
      <c r="B45" s="279" t="s">
        <v>176</v>
      </c>
      <c r="C45" s="192"/>
      <c r="D45" s="168"/>
      <c r="E45" s="169"/>
      <c r="F45" s="169"/>
      <c r="G45" s="169"/>
      <c r="H45" s="169"/>
      <c r="I45" s="169"/>
      <c r="J45" s="169"/>
      <c r="K45" s="193"/>
      <c r="L45" s="194"/>
      <c r="M45" s="194"/>
      <c r="N45" s="172"/>
      <c r="O45" s="172"/>
      <c r="P45" s="195"/>
      <c r="Q45" s="172"/>
      <c r="R45" s="195"/>
      <c r="S45" s="195"/>
      <c r="T45" s="173"/>
      <c r="U45" s="173"/>
      <c r="V45" s="173"/>
      <c r="W45" s="238"/>
      <c r="X45" s="239"/>
    </row>
    <row r="46" spans="1:24" s="240" customFormat="1" ht="23.1" customHeight="1">
      <c r="A46" s="237"/>
      <c r="B46" s="279" t="s">
        <v>177</v>
      </c>
      <c r="C46" s="192"/>
      <c r="D46" s="168"/>
      <c r="E46" s="169"/>
      <c r="F46" s="169"/>
      <c r="G46" s="169"/>
      <c r="H46" s="169"/>
      <c r="I46" s="169"/>
      <c r="J46" s="169"/>
      <c r="K46" s="193"/>
      <c r="L46" s="194"/>
      <c r="M46" s="194"/>
      <c r="N46" s="172"/>
      <c r="O46" s="172"/>
      <c r="P46" s="195"/>
      <c r="Q46" s="172"/>
      <c r="R46" s="195">
        <v>1064.9148</v>
      </c>
      <c r="S46" s="195">
        <v>4309.3698000000004</v>
      </c>
      <c r="T46" s="173"/>
      <c r="U46" s="173"/>
      <c r="V46" s="173"/>
      <c r="W46" s="238"/>
      <c r="X46" s="239"/>
    </row>
    <row r="47" spans="1:24" s="240" customFormat="1" ht="23.1" customHeight="1">
      <c r="A47" s="237"/>
      <c r="B47" s="279" t="s">
        <v>178</v>
      </c>
      <c r="C47" s="192"/>
      <c r="D47" s="168"/>
      <c r="E47" s="169"/>
      <c r="F47" s="169"/>
      <c r="G47" s="169"/>
      <c r="H47" s="169"/>
      <c r="I47" s="169"/>
      <c r="J47" s="169"/>
      <c r="K47" s="193"/>
      <c r="L47" s="194"/>
      <c r="M47" s="194"/>
      <c r="N47" s="172"/>
      <c r="O47" s="172"/>
      <c r="P47" s="195"/>
      <c r="Q47" s="172"/>
      <c r="R47" s="195">
        <v>0</v>
      </c>
      <c r="S47" s="195">
        <v>-2217.5666000000001</v>
      </c>
      <c r="T47" s="173"/>
      <c r="U47" s="173"/>
      <c r="V47" s="173"/>
      <c r="W47" s="238"/>
      <c r="X47" s="239"/>
    </row>
    <row r="48" spans="1:24" s="240" customFormat="1" ht="23.1" customHeight="1">
      <c r="A48" s="237"/>
      <c r="B48" s="279" t="s">
        <v>179</v>
      </c>
      <c r="C48" s="192"/>
      <c r="D48" s="168"/>
      <c r="E48" s="169"/>
      <c r="F48" s="169"/>
      <c r="G48" s="169"/>
      <c r="H48" s="169"/>
      <c r="I48" s="169"/>
      <c r="J48" s="169"/>
      <c r="K48" s="193"/>
      <c r="L48" s="194"/>
      <c r="M48" s="194"/>
      <c r="N48" s="172"/>
      <c r="O48" s="172"/>
      <c r="P48" s="195"/>
      <c r="Q48" s="172"/>
      <c r="R48" s="195">
        <v>0</v>
      </c>
      <c r="S48" s="195">
        <v>-258.92933343196637</v>
      </c>
      <c r="T48" s="173"/>
      <c r="U48" s="173"/>
      <c r="V48" s="173"/>
      <c r="W48" s="238"/>
      <c r="X48" s="239"/>
    </row>
    <row r="49" spans="1:24" s="240" customFormat="1" ht="23.1" customHeight="1">
      <c r="A49" s="237"/>
      <c r="B49" s="279" t="s">
        <v>180</v>
      </c>
      <c r="C49" s="192"/>
      <c r="D49" s="168"/>
      <c r="E49" s="169"/>
      <c r="F49" s="169"/>
      <c r="G49" s="169"/>
      <c r="H49" s="169"/>
      <c r="I49" s="169"/>
      <c r="J49" s="169"/>
      <c r="K49" s="193"/>
      <c r="L49" s="194"/>
      <c r="M49" s="194"/>
      <c r="N49" s="172"/>
      <c r="O49" s="172"/>
      <c r="P49" s="195"/>
      <c r="Q49" s="172"/>
      <c r="R49" s="195">
        <v>0</v>
      </c>
      <c r="S49" s="195">
        <v>12342.190600000009</v>
      </c>
      <c r="T49" s="173"/>
      <c r="U49" s="173"/>
      <c r="V49" s="173"/>
      <c r="W49" s="238"/>
      <c r="X49" s="239"/>
    </row>
    <row r="50" spans="1:24" s="240" customFormat="1" ht="23.1" customHeight="1">
      <c r="A50" s="237"/>
      <c r="B50" s="279" t="s">
        <v>181</v>
      </c>
      <c r="C50" s="192"/>
      <c r="D50" s="168"/>
      <c r="E50" s="169"/>
      <c r="F50" s="169"/>
      <c r="G50" s="169"/>
      <c r="H50" s="169"/>
      <c r="I50" s="169"/>
      <c r="J50" s="169"/>
      <c r="K50" s="193"/>
      <c r="L50" s="194"/>
      <c r="M50" s="194"/>
      <c r="N50" s="172"/>
      <c r="O50" s="172"/>
      <c r="P50" s="195"/>
      <c r="Q50" s="172"/>
      <c r="R50" s="195">
        <v>0</v>
      </c>
      <c r="S50" s="195">
        <v>16787.973300000001</v>
      </c>
      <c r="T50" s="173"/>
      <c r="U50" s="173"/>
      <c r="V50" s="173"/>
      <c r="W50" s="238"/>
      <c r="X50" s="239"/>
    </row>
    <row r="51" spans="1:24" s="240" customFormat="1" ht="23.1" customHeight="1">
      <c r="A51" s="237"/>
      <c r="B51" s="279" t="s">
        <v>186</v>
      </c>
      <c r="C51" s="192"/>
      <c r="D51" s="168"/>
      <c r="E51" s="169"/>
      <c r="F51" s="169"/>
      <c r="G51" s="169"/>
      <c r="H51" s="169"/>
      <c r="I51" s="169"/>
      <c r="J51" s="169"/>
      <c r="K51" s="193"/>
      <c r="L51" s="194"/>
      <c r="M51" s="194"/>
      <c r="N51" s="172"/>
      <c r="O51" s="172"/>
      <c r="P51" s="195"/>
      <c r="Q51" s="172"/>
      <c r="R51" s="195">
        <v>0</v>
      </c>
      <c r="S51" s="195">
        <v>6820.84260417308</v>
      </c>
      <c r="T51" s="173"/>
      <c r="U51" s="173"/>
      <c r="V51" s="173"/>
      <c r="W51" s="238"/>
      <c r="X51" s="239"/>
    </row>
    <row r="52" spans="1:24" s="240" customFormat="1" ht="23.1" customHeight="1">
      <c r="A52" s="237"/>
      <c r="B52" s="279" t="s">
        <v>184</v>
      </c>
      <c r="C52" s="192"/>
      <c r="D52" s="168"/>
      <c r="E52" s="169"/>
      <c r="F52" s="169"/>
      <c r="G52" s="169"/>
      <c r="H52" s="169"/>
      <c r="I52" s="169"/>
      <c r="J52" s="169"/>
      <c r="K52" s="193"/>
      <c r="L52" s="194"/>
      <c r="M52" s="194"/>
      <c r="N52" s="172"/>
      <c r="O52" s="172"/>
      <c r="P52" s="195"/>
      <c r="Q52" s="172"/>
      <c r="R52" s="195"/>
      <c r="S52" s="195"/>
      <c r="T52" s="173"/>
      <c r="U52" s="173"/>
      <c r="V52" s="173"/>
      <c r="W52" s="238"/>
      <c r="X52" s="239"/>
    </row>
    <row r="53" spans="1:24" s="240" customFormat="1" ht="23.1" customHeight="1">
      <c r="A53" s="237"/>
      <c r="B53" s="279" t="s">
        <v>185</v>
      </c>
      <c r="C53" s="192"/>
      <c r="D53" s="168"/>
      <c r="E53" s="169"/>
      <c r="F53" s="169"/>
      <c r="G53" s="169"/>
      <c r="H53" s="169"/>
      <c r="I53" s="169"/>
      <c r="J53" s="169"/>
      <c r="K53" s="193"/>
      <c r="L53" s="194"/>
      <c r="M53" s="194"/>
      <c r="N53" s="172"/>
      <c r="O53" s="172"/>
      <c r="P53" s="195"/>
      <c r="Q53" s="172"/>
      <c r="R53" s="195"/>
      <c r="S53" s="195"/>
      <c r="T53" s="173"/>
      <c r="U53" s="173"/>
      <c r="V53" s="173"/>
      <c r="W53" s="238"/>
      <c r="X53" s="239"/>
    </row>
    <row r="54" spans="1:24" s="240" customFormat="1" ht="23.1" customHeight="1">
      <c r="A54" s="237"/>
      <c r="B54" s="279" t="s">
        <v>182</v>
      </c>
      <c r="C54" s="192"/>
      <c r="D54" s="168"/>
      <c r="E54" s="169"/>
      <c r="F54" s="169"/>
      <c r="G54" s="169"/>
      <c r="H54" s="169"/>
      <c r="I54" s="169"/>
      <c r="J54" s="169"/>
      <c r="K54" s="193"/>
      <c r="L54" s="194"/>
      <c r="M54" s="194"/>
      <c r="N54" s="172"/>
      <c r="O54" s="172"/>
      <c r="P54" s="195"/>
      <c r="Q54" s="172"/>
      <c r="R54" s="195"/>
      <c r="S54" s="195"/>
      <c r="T54" s="173"/>
      <c r="U54" s="173"/>
      <c r="V54" s="173"/>
      <c r="W54" s="238"/>
      <c r="X54" s="239"/>
    </row>
    <row r="55" spans="1:24" s="240" customFormat="1" ht="23.1" customHeight="1">
      <c r="A55" s="237"/>
      <c r="B55" s="279" t="s">
        <v>183</v>
      </c>
      <c r="C55" s="192"/>
      <c r="D55" s="168"/>
      <c r="E55" s="169"/>
      <c r="F55" s="169"/>
      <c r="G55" s="169"/>
      <c r="H55" s="169"/>
      <c r="I55" s="169"/>
      <c r="J55" s="169"/>
      <c r="K55" s="193"/>
      <c r="L55" s="194"/>
      <c r="M55" s="194"/>
      <c r="N55" s="172"/>
      <c r="O55" s="172"/>
      <c r="P55" s="195"/>
      <c r="Q55" s="172"/>
      <c r="R55" s="195"/>
      <c r="S55" s="195"/>
      <c r="T55" s="173"/>
      <c r="U55" s="173"/>
      <c r="V55" s="173"/>
      <c r="W55" s="238"/>
      <c r="X55" s="239"/>
    </row>
    <row r="56" spans="1:24" s="242" customFormat="1" ht="23.1" customHeight="1">
      <c r="A56" s="237"/>
      <c r="B56" s="279" t="s">
        <v>187</v>
      </c>
      <c r="C56" s="179"/>
      <c r="D56" s="180"/>
      <c r="E56" s="180"/>
      <c r="F56" s="180"/>
      <c r="G56" s="180"/>
      <c r="H56" s="180"/>
      <c r="I56" s="180"/>
      <c r="J56" s="180"/>
      <c r="K56" s="170"/>
      <c r="L56" s="171"/>
      <c r="M56" s="171"/>
      <c r="N56" s="172"/>
      <c r="O56" s="172"/>
      <c r="P56" s="172"/>
      <c r="Q56" s="172"/>
      <c r="R56" s="172"/>
      <c r="S56" s="172"/>
      <c r="T56" s="173"/>
      <c r="U56" s="173"/>
      <c r="V56" s="173"/>
      <c r="W56" s="238"/>
      <c r="X56" s="239"/>
    </row>
    <row r="57" spans="1:24" s="242" customFormat="1" ht="23.1" customHeight="1">
      <c r="A57" s="237"/>
      <c r="B57" s="279" t="s">
        <v>187</v>
      </c>
      <c r="C57" s="179"/>
      <c r="D57" s="180"/>
      <c r="E57" s="180"/>
      <c r="F57" s="180"/>
      <c r="G57" s="180"/>
      <c r="H57" s="180"/>
      <c r="I57" s="180"/>
      <c r="J57" s="180"/>
      <c r="K57" s="170"/>
      <c r="L57" s="171"/>
      <c r="M57" s="171"/>
      <c r="N57" s="172"/>
      <c r="O57" s="172"/>
      <c r="P57" s="172"/>
      <c r="Q57" s="172"/>
      <c r="R57" s="172"/>
      <c r="S57" s="172"/>
      <c r="T57" s="173"/>
      <c r="U57" s="173"/>
      <c r="V57" s="173"/>
      <c r="W57" s="238"/>
      <c r="X57" s="239"/>
    </row>
    <row r="58" spans="1:24" s="255" customFormat="1" ht="23.1" customHeight="1">
      <c r="A58" s="247"/>
      <c r="B58" s="280" t="s">
        <v>192</v>
      </c>
      <c r="C58" s="248"/>
      <c r="D58" s="249"/>
      <c r="E58" s="249"/>
      <c r="F58" s="249"/>
      <c r="G58" s="249"/>
      <c r="H58" s="249"/>
      <c r="I58" s="249"/>
      <c r="J58" s="249"/>
      <c r="K58" s="250"/>
      <c r="L58" s="251"/>
      <c r="M58" s="251"/>
      <c r="N58" s="252"/>
      <c r="O58" s="252"/>
      <c r="P58" s="252"/>
      <c r="Q58" s="252"/>
      <c r="R58" s="252"/>
      <c r="S58" s="252"/>
      <c r="T58" s="246"/>
      <c r="U58" s="246"/>
      <c r="V58" s="246"/>
      <c r="W58" s="253"/>
      <c r="X58" s="254"/>
    </row>
    <row r="59" spans="1:24" s="255" customFormat="1" ht="23.1" customHeight="1">
      <c r="A59" s="247"/>
      <c r="B59" s="281"/>
      <c r="C59" s="248"/>
      <c r="D59" s="249"/>
      <c r="E59" s="249"/>
      <c r="F59" s="249"/>
      <c r="G59" s="249"/>
      <c r="H59" s="249"/>
      <c r="I59" s="249"/>
      <c r="J59" s="249"/>
      <c r="K59" s="250"/>
      <c r="L59" s="251"/>
      <c r="M59" s="251"/>
      <c r="N59" s="252"/>
      <c r="O59" s="252"/>
      <c r="P59" s="252"/>
      <c r="Q59" s="252"/>
      <c r="R59" s="252"/>
      <c r="S59" s="252"/>
      <c r="T59" s="246"/>
      <c r="U59" s="246"/>
      <c r="V59" s="246"/>
      <c r="W59" s="253"/>
      <c r="X59" s="254"/>
    </row>
    <row r="60" spans="1:24" s="204" customFormat="1" ht="15">
      <c r="A60" s="235"/>
      <c r="B60" s="198"/>
      <c r="C60" s="199"/>
      <c r="D60" s="199"/>
      <c r="E60" s="199"/>
      <c r="F60" s="199"/>
      <c r="G60" s="199"/>
      <c r="H60" s="199"/>
      <c r="I60" s="199"/>
      <c r="J60" s="199"/>
      <c r="K60" s="200"/>
      <c r="L60" s="200"/>
      <c r="M60" s="200"/>
      <c r="N60" s="201"/>
      <c r="O60" s="202"/>
      <c r="P60" s="201"/>
      <c r="Q60" s="203"/>
      <c r="R60" s="203"/>
      <c r="T60" s="205"/>
    </row>
    <row r="61" spans="1:24" s="161" customFormat="1" ht="27" customHeight="1">
      <c r="A61" s="236"/>
      <c r="B61" s="206"/>
      <c r="C61" s="207"/>
      <c r="D61" s="207"/>
      <c r="E61" s="208"/>
      <c r="F61" s="209"/>
      <c r="G61" s="209"/>
      <c r="H61" s="209"/>
      <c r="I61" s="209"/>
      <c r="J61" s="209"/>
      <c r="K61" s="210"/>
      <c r="L61" s="210"/>
      <c r="M61" s="210"/>
      <c r="N61" s="210"/>
      <c r="O61" s="211"/>
      <c r="P61" s="212"/>
      <c r="Q61" s="211"/>
      <c r="R61" s="211"/>
      <c r="S61" s="211"/>
      <c r="T61" s="205"/>
      <c r="U61" s="213"/>
    </row>
    <row r="62" spans="1:24" s="161" customFormat="1" ht="25.5" customHeight="1">
      <c r="A62" s="236"/>
      <c r="B62" s="206"/>
      <c r="C62" s="207"/>
      <c r="D62" s="207"/>
      <c r="E62" s="209"/>
      <c r="F62" s="209"/>
      <c r="G62" s="209"/>
      <c r="H62" s="209"/>
      <c r="I62" s="209"/>
      <c r="J62" s="209"/>
      <c r="K62" s="214"/>
      <c r="L62" s="214"/>
      <c r="M62" s="214"/>
      <c r="N62" s="200"/>
      <c r="O62" s="200"/>
      <c r="P62" s="200"/>
      <c r="Q62" s="200"/>
      <c r="R62" s="200"/>
      <c r="S62" s="200"/>
      <c r="T62" s="205"/>
    </row>
    <row r="63" spans="1:24" s="161" customFormat="1" ht="15">
      <c r="A63" s="236"/>
      <c r="B63" s="206"/>
      <c r="C63" s="207"/>
      <c r="D63" s="207"/>
      <c r="E63" s="207"/>
      <c r="F63" s="215"/>
      <c r="G63" s="215"/>
      <c r="H63" s="215"/>
      <c r="I63" s="215"/>
      <c r="J63" s="215"/>
      <c r="K63" s="200"/>
      <c r="L63" s="200"/>
      <c r="M63" s="200"/>
      <c r="N63" s="216"/>
      <c r="O63" s="216"/>
      <c r="P63" s="217"/>
      <c r="Q63" s="216"/>
      <c r="S63" s="218"/>
      <c r="T63" s="205"/>
    </row>
    <row r="64" spans="1:24" s="161" customFormat="1" ht="15">
      <c r="A64" s="236"/>
      <c r="B64" s="206"/>
      <c r="C64" s="207"/>
      <c r="D64" s="207"/>
      <c r="E64" s="207"/>
      <c r="F64" s="207"/>
      <c r="G64" s="207"/>
      <c r="H64" s="207"/>
      <c r="I64" s="207"/>
      <c r="J64" s="207"/>
      <c r="K64" s="219"/>
      <c r="L64" s="219"/>
      <c r="M64" s="220" t="s">
        <v>139</v>
      </c>
      <c r="N64" s="216"/>
      <c r="O64" s="216"/>
      <c r="P64" s="217"/>
      <c r="Q64" s="216"/>
      <c r="R64" s="218"/>
      <c r="S64" s="218"/>
      <c r="T64" s="205"/>
    </row>
    <row r="65" spans="1:20" s="161" customFormat="1" ht="15">
      <c r="A65" s="236"/>
      <c r="B65" s="206"/>
      <c r="C65" s="207"/>
      <c r="D65" s="207"/>
      <c r="E65" s="207"/>
      <c r="F65" s="207"/>
      <c r="G65" s="207"/>
      <c r="H65" s="207"/>
      <c r="I65" s="207"/>
      <c r="J65" s="207"/>
      <c r="K65" s="211"/>
      <c r="L65" s="211"/>
      <c r="M65" s="211"/>
      <c r="N65" s="216"/>
      <c r="O65" s="216"/>
      <c r="P65" s="217"/>
      <c r="Q65" s="216"/>
      <c r="S65" s="221"/>
      <c r="T65" s="205"/>
    </row>
    <row r="66" spans="1:20" s="161" customFormat="1" ht="15">
      <c r="A66" s="236"/>
      <c r="B66" s="206"/>
      <c r="C66" s="207"/>
      <c r="D66" s="207"/>
      <c r="E66" s="207"/>
      <c r="F66" s="207"/>
      <c r="G66" s="207"/>
      <c r="H66" s="207"/>
      <c r="I66" s="207"/>
      <c r="J66" s="207"/>
      <c r="K66" s="211"/>
      <c r="L66" s="211"/>
      <c r="M66" s="211"/>
      <c r="N66" s="216"/>
      <c r="O66" s="216"/>
      <c r="P66" s="217"/>
      <c r="Q66" s="216"/>
      <c r="S66" s="221"/>
      <c r="T66" s="205"/>
    </row>
    <row r="67" spans="1:20" s="161" customFormat="1" ht="15">
      <c r="A67" s="236"/>
      <c r="B67" s="206"/>
      <c r="C67" s="207"/>
      <c r="D67" s="207"/>
      <c r="E67" s="207"/>
      <c r="F67" s="207"/>
      <c r="G67" s="207"/>
      <c r="H67" s="207"/>
      <c r="I67" s="207"/>
      <c r="J67" s="207"/>
      <c r="K67" s="219"/>
      <c r="L67" s="219"/>
      <c r="M67" s="219"/>
      <c r="N67" s="216"/>
      <c r="O67" s="216"/>
      <c r="P67" s="217"/>
      <c r="Q67" s="216"/>
      <c r="T67" s="205"/>
    </row>
    <row r="68" spans="1:20" s="161" customFormat="1" ht="15">
      <c r="A68" s="236"/>
      <c r="B68" s="206"/>
      <c r="C68" s="207"/>
      <c r="D68" s="207"/>
      <c r="E68" s="207"/>
      <c r="F68" s="207"/>
      <c r="G68" s="207"/>
      <c r="H68" s="207"/>
      <c r="I68" s="207"/>
      <c r="J68" s="207"/>
      <c r="K68" s="219"/>
      <c r="L68" s="219"/>
      <c r="M68" s="219"/>
      <c r="N68" s="216"/>
      <c r="O68" s="216"/>
      <c r="P68" s="217"/>
      <c r="Q68" s="216"/>
      <c r="T68" s="205"/>
    </row>
    <row r="69" spans="1:20" s="161" customFormat="1" ht="15">
      <c r="A69" s="236"/>
      <c r="B69" s="206"/>
      <c r="C69" s="207"/>
      <c r="D69" s="207"/>
      <c r="E69" s="207"/>
      <c r="F69" s="207"/>
      <c r="G69" s="207"/>
      <c r="H69" s="207"/>
      <c r="I69" s="207"/>
      <c r="J69" s="207"/>
      <c r="K69" s="219"/>
      <c r="L69" s="219"/>
      <c r="M69" s="219"/>
      <c r="N69" s="216"/>
      <c r="O69" s="216"/>
      <c r="P69" s="217"/>
      <c r="Q69" s="216"/>
      <c r="S69" s="221"/>
      <c r="T69" s="205"/>
    </row>
    <row r="70" spans="1:20" s="161" customFormat="1" ht="15">
      <c r="A70" s="236"/>
      <c r="B70" s="206"/>
      <c r="C70" s="207"/>
      <c r="D70" s="207"/>
      <c r="E70" s="207"/>
      <c r="F70" s="207"/>
      <c r="G70" s="207"/>
      <c r="H70" s="207"/>
      <c r="I70" s="207"/>
      <c r="J70" s="207"/>
      <c r="K70" s="219"/>
      <c r="L70" s="219"/>
      <c r="M70" s="219"/>
      <c r="N70" s="216"/>
      <c r="O70" s="216"/>
      <c r="P70" s="217"/>
      <c r="Q70" s="216"/>
      <c r="T70" s="205"/>
    </row>
    <row r="71" spans="1:20" s="161" customFormat="1" ht="15">
      <c r="A71" s="236"/>
      <c r="B71" s="206"/>
      <c r="C71" s="207"/>
      <c r="D71" s="207"/>
      <c r="E71" s="207"/>
      <c r="F71" s="207"/>
      <c r="G71" s="207"/>
      <c r="H71" s="207"/>
      <c r="I71" s="207"/>
      <c r="J71" s="207"/>
      <c r="K71" s="219"/>
      <c r="L71" s="219"/>
      <c r="M71" s="219"/>
      <c r="N71" s="216"/>
      <c r="O71" s="216"/>
      <c r="P71" s="217"/>
      <c r="Q71" s="216"/>
      <c r="T71" s="205"/>
    </row>
    <row r="72" spans="1:20" s="161" customFormat="1" ht="15">
      <c r="A72" s="236"/>
      <c r="B72" s="206"/>
      <c r="C72" s="207"/>
      <c r="D72" s="207"/>
      <c r="E72" s="207"/>
      <c r="F72" s="207"/>
      <c r="G72" s="207"/>
      <c r="H72" s="207"/>
      <c r="I72" s="207"/>
      <c r="J72" s="207"/>
      <c r="K72" s="219"/>
      <c r="L72" s="219"/>
      <c r="M72" s="219"/>
      <c r="N72" s="216"/>
      <c r="O72" s="216"/>
      <c r="P72" s="217"/>
      <c r="Q72" s="216"/>
      <c r="T72" s="205"/>
    </row>
    <row r="73" spans="1:20" s="161" customFormat="1" ht="15">
      <c r="A73" s="236"/>
      <c r="B73" s="206"/>
      <c r="C73" s="207"/>
      <c r="D73" s="207"/>
      <c r="E73" s="207"/>
      <c r="F73" s="207"/>
      <c r="G73" s="207"/>
      <c r="H73" s="207"/>
      <c r="I73" s="207"/>
      <c r="J73" s="207"/>
      <c r="K73" s="219"/>
      <c r="L73" s="219"/>
      <c r="M73" s="219"/>
      <c r="N73" s="216"/>
      <c r="O73" s="216"/>
      <c r="P73" s="217"/>
      <c r="Q73" s="216"/>
      <c r="T73" s="205"/>
    </row>
    <row r="74" spans="1:20" s="161" customFormat="1" ht="15">
      <c r="A74" s="236"/>
      <c r="B74" s="206"/>
      <c r="C74" s="207"/>
      <c r="D74" s="207"/>
      <c r="E74" s="207"/>
      <c r="F74" s="207"/>
      <c r="G74" s="207"/>
      <c r="H74" s="207"/>
      <c r="I74" s="207"/>
      <c r="J74" s="207"/>
      <c r="K74" s="219"/>
      <c r="L74" s="219"/>
      <c r="M74" s="219"/>
      <c r="N74" s="216"/>
      <c r="O74" s="216"/>
      <c r="P74" s="217"/>
      <c r="Q74" s="216"/>
      <c r="T74" s="205"/>
    </row>
    <row r="75" spans="1:20" s="161" customFormat="1" ht="15">
      <c r="A75" s="236"/>
      <c r="B75" s="206"/>
      <c r="C75" s="207"/>
      <c r="D75" s="207"/>
      <c r="E75" s="207"/>
      <c r="F75" s="207"/>
      <c r="G75" s="207"/>
      <c r="H75" s="207"/>
      <c r="I75" s="207"/>
      <c r="J75" s="207"/>
      <c r="K75" s="219"/>
      <c r="L75" s="219"/>
      <c r="M75" s="219"/>
      <c r="N75" s="216"/>
      <c r="O75" s="216"/>
      <c r="P75" s="217"/>
      <c r="Q75" s="216"/>
      <c r="T75" s="205"/>
    </row>
    <row r="76" spans="1:20" s="161" customFormat="1" ht="15">
      <c r="A76" s="236"/>
      <c r="B76" s="206"/>
      <c r="C76" s="207"/>
      <c r="D76" s="207"/>
      <c r="E76" s="207"/>
      <c r="F76" s="207"/>
      <c r="G76" s="207"/>
      <c r="H76" s="207"/>
      <c r="I76" s="207"/>
      <c r="J76" s="207"/>
      <c r="K76" s="219"/>
      <c r="L76" s="219"/>
      <c r="M76" s="219"/>
      <c r="N76" s="216"/>
      <c r="O76" s="216"/>
      <c r="P76" s="217"/>
      <c r="Q76" s="216"/>
      <c r="T76" s="205"/>
    </row>
    <row r="77" spans="1:20" s="161" customFormat="1" ht="15">
      <c r="A77" s="236"/>
      <c r="B77" s="206"/>
      <c r="C77" s="207"/>
      <c r="D77" s="207"/>
      <c r="E77" s="207"/>
      <c r="F77" s="207"/>
      <c r="G77" s="207"/>
      <c r="H77" s="207"/>
      <c r="I77" s="207"/>
      <c r="J77" s="207"/>
      <c r="K77" s="219"/>
      <c r="L77" s="219"/>
      <c r="M77" s="219"/>
      <c r="N77" s="216"/>
      <c r="O77" s="216"/>
      <c r="P77" s="217"/>
      <c r="Q77" s="216"/>
      <c r="T77" s="205"/>
    </row>
    <row r="78" spans="1:20" s="161" customFormat="1" ht="15">
      <c r="A78" s="236"/>
      <c r="B78" s="206"/>
      <c r="C78" s="207"/>
      <c r="D78" s="207"/>
      <c r="E78" s="207"/>
      <c r="F78" s="207"/>
      <c r="G78" s="207"/>
      <c r="H78" s="207"/>
      <c r="I78" s="207"/>
      <c r="J78" s="207"/>
      <c r="K78" s="219"/>
      <c r="L78" s="219"/>
      <c r="M78" s="219"/>
      <c r="N78" s="216"/>
      <c r="O78" s="216"/>
      <c r="P78" s="217"/>
      <c r="Q78" s="216"/>
      <c r="T78" s="205"/>
    </row>
    <row r="79" spans="1:20" s="161" customFormat="1" ht="15">
      <c r="A79" s="236"/>
      <c r="B79" s="206"/>
      <c r="C79" s="207"/>
      <c r="D79" s="207"/>
      <c r="E79" s="207"/>
      <c r="F79" s="207"/>
      <c r="G79" s="207"/>
      <c r="H79" s="207"/>
      <c r="I79" s="207"/>
      <c r="J79" s="207"/>
      <c r="K79" s="219"/>
      <c r="L79" s="219"/>
      <c r="M79" s="219"/>
      <c r="N79" s="216"/>
      <c r="O79" s="216"/>
      <c r="P79" s="217"/>
      <c r="Q79" s="216"/>
      <c r="T79" s="205"/>
    </row>
    <row r="80" spans="1:20" s="161" customFormat="1" ht="15">
      <c r="A80" s="236"/>
      <c r="B80" s="206"/>
      <c r="C80" s="207"/>
      <c r="D80" s="207"/>
      <c r="E80" s="207"/>
      <c r="F80" s="207"/>
      <c r="G80" s="207"/>
      <c r="H80" s="207"/>
      <c r="I80" s="207"/>
      <c r="J80" s="207"/>
      <c r="K80" s="219"/>
      <c r="L80" s="219"/>
      <c r="M80" s="219"/>
      <c r="N80" s="216"/>
      <c r="O80" s="216"/>
      <c r="P80" s="217"/>
      <c r="Q80" s="216"/>
      <c r="T80" s="205"/>
    </row>
    <row r="81" spans="1:20" s="161" customFormat="1" ht="15">
      <c r="A81" s="236"/>
      <c r="B81" s="206"/>
      <c r="C81" s="207"/>
      <c r="D81" s="207"/>
      <c r="E81" s="207"/>
      <c r="F81" s="207"/>
      <c r="G81" s="207"/>
      <c r="H81" s="207"/>
      <c r="I81" s="207"/>
      <c r="J81" s="207"/>
      <c r="K81" s="219"/>
      <c r="L81" s="219"/>
      <c r="M81" s="219"/>
      <c r="N81" s="216"/>
      <c r="O81" s="216"/>
      <c r="P81" s="217"/>
      <c r="Q81" s="216"/>
      <c r="T81" s="205"/>
    </row>
    <row r="82" spans="1:20" s="161" customFormat="1" ht="15">
      <c r="A82" s="236"/>
      <c r="B82" s="206"/>
      <c r="C82" s="207"/>
      <c r="D82" s="207"/>
      <c r="E82" s="207"/>
      <c r="F82" s="207"/>
      <c r="G82" s="207"/>
      <c r="H82" s="207"/>
      <c r="I82" s="207"/>
      <c r="J82" s="207"/>
      <c r="K82" s="219"/>
      <c r="L82" s="219"/>
      <c r="M82" s="219"/>
      <c r="N82" s="216"/>
      <c r="O82" s="216"/>
      <c r="P82" s="217"/>
      <c r="Q82" s="216"/>
      <c r="T82" s="205"/>
    </row>
    <row r="83" spans="1:20" s="161" customFormat="1" ht="15">
      <c r="A83" s="236"/>
      <c r="B83" s="206"/>
      <c r="C83" s="207"/>
      <c r="D83" s="207"/>
      <c r="E83" s="207"/>
      <c r="F83" s="207"/>
      <c r="G83" s="207"/>
      <c r="H83" s="207"/>
      <c r="I83" s="207"/>
      <c r="J83" s="207"/>
      <c r="K83" s="219"/>
      <c r="L83" s="219"/>
      <c r="M83" s="219"/>
      <c r="N83" s="216"/>
      <c r="O83" s="216"/>
      <c r="P83" s="217"/>
      <c r="Q83" s="216"/>
      <c r="T83" s="205"/>
    </row>
    <row r="84" spans="1:20" s="161" customFormat="1" ht="15">
      <c r="A84" s="236"/>
      <c r="B84" s="206"/>
      <c r="C84" s="207"/>
      <c r="D84" s="207"/>
      <c r="E84" s="207"/>
      <c r="F84" s="207"/>
      <c r="G84" s="207"/>
      <c r="H84" s="207"/>
      <c r="I84" s="207"/>
      <c r="J84" s="207"/>
      <c r="K84" s="219"/>
      <c r="L84" s="219"/>
      <c r="M84" s="219"/>
      <c r="N84" s="216"/>
      <c r="O84" s="216"/>
      <c r="P84" s="217"/>
      <c r="Q84" s="216"/>
      <c r="T84" s="205"/>
    </row>
    <row r="85" spans="1:20" s="161" customFormat="1" ht="15">
      <c r="A85" s="236"/>
      <c r="B85" s="206"/>
      <c r="C85" s="207"/>
      <c r="D85" s="207"/>
      <c r="E85" s="207"/>
      <c r="F85" s="207"/>
      <c r="G85" s="207"/>
      <c r="H85" s="207"/>
      <c r="I85" s="207"/>
      <c r="J85" s="207"/>
      <c r="K85" s="219"/>
      <c r="L85" s="219"/>
      <c r="M85" s="219"/>
      <c r="N85" s="216"/>
      <c r="O85" s="216"/>
      <c r="P85" s="217"/>
      <c r="Q85" s="216"/>
      <c r="T85" s="205"/>
    </row>
    <row r="86" spans="1:20" s="161" customFormat="1" ht="15">
      <c r="A86" s="236"/>
      <c r="B86" s="206"/>
      <c r="C86" s="207"/>
      <c r="D86" s="207"/>
      <c r="E86" s="207"/>
      <c r="F86" s="207"/>
      <c r="G86" s="207"/>
      <c r="H86" s="207"/>
      <c r="I86" s="207"/>
      <c r="J86" s="207"/>
      <c r="K86" s="219"/>
      <c r="L86" s="219"/>
      <c r="M86" s="219"/>
      <c r="N86" s="216"/>
      <c r="O86" s="216"/>
      <c r="P86" s="217"/>
      <c r="Q86" s="216"/>
      <c r="T86" s="205"/>
    </row>
    <row r="87" spans="1:20" s="161" customFormat="1" ht="15">
      <c r="A87" s="236"/>
      <c r="B87" s="206"/>
      <c r="C87" s="207"/>
      <c r="D87" s="207"/>
      <c r="E87" s="207"/>
      <c r="F87" s="207"/>
      <c r="G87" s="207"/>
      <c r="H87" s="207"/>
      <c r="I87" s="207"/>
      <c r="J87" s="207"/>
      <c r="K87" s="219"/>
      <c r="L87" s="219"/>
      <c r="M87" s="219"/>
      <c r="N87" s="216"/>
      <c r="O87" s="216"/>
      <c r="P87" s="217"/>
      <c r="Q87" s="216"/>
      <c r="T87" s="205"/>
    </row>
    <row r="88" spans="1:20" s="161" customFormat="1" ht="15">
      <c r="A88" s="236"/>
      <c r="B88" s="206"/>
      <c r="C88" s="207"/>
      <c r="D88" s="207"/>
      <c r="E88" s="207"/>
      <c r="F88" s="207"/>
      <c r="G88" s="207"/>
      <c r="H88" s="207"/>
      <c r="I88" s="207"/>
      <c r="J88" s="207"/>
      <c r="K88" s="219"/>
      <c r="L88" s="219"/>
      <c r="M88" s="219"/>
      <c r="N88" s="216"/>
      <c r="O88" s="216"/>
      <c r="P88" s="217"/>
      <c r="Q88" s="216"/>
      <c r="T88" s="205"/>
    </row>
    <row r="89" spans="1:20" s="196" customFormat="1" ht="12.75">
      <c r="A89" s="197"/>
      <c r="B89" s="222"/>
      <c r="C89" s="223"/>
      <c r="D89" s="223"/>
      <c r="E89" s="223"/>
      <c r="F89" s="223"/>
      <c r="G89" s="223"/>
      <c r="H89" s="223"/>
      <c r="I89" s="223"/>
      <c r="J89" s="223"/>
      <c r="K89" s="224"/>
      <c r="L89" s="224"/>
      <c r="M89" s="224"/>
      <c r="N89" s="225"/>
      <c r="O89" s="225"/>
      <c r="P89" s="226"/>
      <c r="Q89" s="225"/>
      <c r="T89" s="227"/>
    </row>
    <row r="90" spans="1:20" s="196" customFormat="1" ht="12.75">
      <c r="A90" s="197"/>
      <c r="B90" s="222"/>
      <c r="C90" s="223"/>
      <c r="D90" s="223"/>
      <c r="E90" s="223"/>
      <c r="F90" s="223"/>
      <c r="G90" s="223"/>
      <c r="H90" s="223"/>
      <c r="I90" s="223"/>
      <c r="J90" s="223"/>
      <c r="K90" s="224"/>
      <c r="L90" s="224"/>
      <c r="M90" s="224"/>
      <c r="N90" s="225"/>
      <c r="O90" s="225"/>
      <c r="P90" s="226"/>
      <c r="Q90" s="225"/>
      <c r="T90" s="227"/>
    </row>
    <row r="91" spans="1:20" s="196" customFormat="1" ht="12.75">
      <c r="A91" s="197"/>
      <c r="B91" s="222"/>
      <c r="C91" s="223"/>
      <c r="D91" s="223"/>
      <c r="E91" s="223"/>
      <c r="F91" s="223"/>
      <c r="G91" s="223"/>
      <c r="H91" s="223"/>
      <c r="I91" s="223"/>
      <c r="J91" s="223"/>
      <c r="K91" s="224"/>
      <c r="L91" s="224"/>
      <c r="M91" s="224"/>
      <c r="N91" s="225"/>
      <c r="O91" s="225"/>
      <c r="P91" s="226"/>
      <c r="Q91" s="225"/>
      <c r="T91" s="227"/>
    </row>
    <row r="92" spans="1:20" s="196" customFormat="1" ht="12.75">
      <c r="A92" s="197"/>
      <c r="B92" s="222"/>
      <c r="C92" s="223"/>
      <c r="D92" s="223"/>
      <c r="E92" s="223"/>
      <c r="F92" s="223"/>
      <c r="G92" s="223"/>
      <c r="H92" s="223"/>
      <c r="I92" s="223"/>
      <c r="J92" s="223"/>
      <c r="K92" s="224"/>
      <c r="L92" s="224"/>
      <c r="M92" s="224"/>
      <c r="N92" s="225"/>
      <c r="O92" s="225"/>
      <c r="P92" s="226"/>
      <c r="Q92" s="225"/>
      <c r="T92" s="227"/>
    </row>
    <row r="93" spans="1:20" s="196" customFormat="1" ht="12.75">
      <c r="A93" s="197"/>
      <c r="B93" s="222"/>
      <c r="C93" s="223"/>
      <c r="D93" s="223"/>
      <c r="E93" s="223"/>
      <c r="F93" s="223"/>
      <c r="G93" s="223"/>
      <c r="H93" s="223"/>
      <c r="I93" s="223"/>
      <c r="J93" s="223"/>
      <c r="K93" s="224"/>
      <c r="L93" s="224"/>
      <c r="M93" s="224"/>
      <c r="N93" s="225"/>
      <c r="O93" s="225"/>
      <c r="P93" s="226"/>
      <c r="Q93" s="225"/>
      <c r="T93" s="227"/>
    </row>
    <row r="94" spans="1:20" s="196" customFormat="1" ht="12.75">
      <c r="A94" s="197"/>
      <c r="B94" s="222"/>
      <c r="C94" s="223"/>
      <c r="D94" s="223"/>
      <c r="E94" s="223"/>
      <c r="F94" s="223"/>
      <c r="G94" s="223"/>
      <c r="H94" s="223"/>
      <c r="I94" s="223"/>
      <c r="J94" s="223"/>
      <c r="K94" s="224"/>
      <c r="L94" s="224"/>
      <c r="M94" s="224"/>
      <c r="N94" s="225"/>
      <c r="O94" s="225"/>
      <c r="P94" s="226"/>
      <c r="Q94" s="225"/>
      <c r="T94" s="227"/>
    </row>
    <row r="95" spans="1:20" s="196" customFormat="1" ht="12.75">
      <c r="A95" s="197"/>
      <c r="B95" s="222"/>
      <c r="C95" s="223"/>
      <c r="D95" s="223"/>
      <c r="E95" s="223"/>
      <c r="F95" s="223"/>
      <c r="G95" s="223"/>
      <c r="H95" s="223"/>
      <c r="I95" s="223"/>
      <c r="J95" s="223"/>
      <c r="K95" s="224"/>
      <c r="L95" s="224"/>
      <c r="M95" s="224"/>
      <c r="N95" s="225"/>
      <c r="O95" s="225"/>
      <c r="P95" s="226"/>
      <c r="Q95" s="225"/>
      <c r="T95" s="227"/>
    </row>
    <row r="96" spans="1:20" s="196" customFormat="1" ht="12.75">
      <c r="A96" s="197"/>
      <c r="B96" s="222"/>
      <c r="C96" s="223"/>
      <c r="D96" s="223"/>
      <c r="E96" s="223"/>
      <c r="F96" s="223"/>
      <c r="G96" s="223"/>
      <c r="H96" s="223"/>
      <c r="I96" s="223"/>
      <c r="J96" s="223"/>
      <c r="K96" s="224"/>
      <c r="L96" s="224"/>
      <c r="M96" s="224"/>
      <c r="N96" s="225"/>
      <c r="O96" s="225"/>
      <c r="P96" s="226"/>
      <c r="Q96" s="225"/>
      <c r="T96" s="227"/>
    </row>
    <row r="97" spans="1:20" s="196" customFormat="1" ht="12.75">
      <c r="A97" s="197"/>
      <c r="B97" s="222"/>
      <c r="C97" s="223"/>
      <c r="D97" s="223"/>
      <c r="E97" s="223"/>
      <c r="F97" s="223"/>
      <c r="G97" s="223"/>
      <c r="H97" s="223"/>
      <c r="I97" s="223"/>
      <c r="J97" s="223"/>
      <c r="K97" s="224"/>
      <c r="L97" s="224"/>
      <c r="M97" s="224"/>
      <c r="N97" s="225"/>
      <c r="O97" s="225"/>
      <c r="P97" s="226"/>
      <c r="Q97" s="225"/>
      <c r="T97" s="227"/>
    </row>
    <row r="98" spans="1:20" s="196" customFormat="1" ht="12.75">
      <c r="A98" s="197"/>
      <c r="B98" s="222"/>
      <c r="C98" s="223"/>
      <c r="D98" s="223"/>
      <c r="E98" s="223"/>
      <c r="F98" s="223"/>
      <c r="G98" s="223"/>
      <c r="H98" s="223"/>
      <c r="I98" s="223"/>
      <c r="J98" s="223"/>
      <c r="K98" s="224"/>
      <c r="L98" s="224"/>
      <c r="M98" s="224"/>
      <c r="N98" s="225"/>
      <c r="O98" s="225"/>
      <c r="P98" s="226"/>
      <c r="Q98" s="225"/>
      <c r="T98" s="227"/>
    </row>
    <row r="99" spans="1:20" s="196" customFormat="1" ht="12.75">
      <c r="A99" s="197"/>
      <c r="B99" s="222"/>
      <c r="C99" s="223"/>
      <c r="D99" s="223"/>
      <c r="E99" s="223"/>
      <c r="F99" s="223"/>
      <c r="G99" s="223"/>
      <c r="H99" s="223"/>
      <c r="I99" s="223"/>
      <c r="J99" s="223"/>
      <c r="K99" s="224"/>
      <c r="L99" s="224"/>
      <c r="M99" s="224"/>
      <c r="N99" s="225"/>
      <c r="O99" s="225"/>
      <c r="P99" s="226"/>
      <c r="Q99" s="225"/>
      <c r="T99" s="227"/>
    </row>
    <row r="100" spans="1:20" s="196" customFormat="1" ht="12.75">
      <c r="A100" s="197"/>
      <c r="B100" s="222"/>
      <c r="C100" s="223"/>
      <c r="D100" s="223"/>
      <c r="E100" s="223"/>
      <c r="F100" s="223"/>
      <c r="G100" s="223"/>
      <c r="H100" s="223"/>
      <c r="I100" s="223"/>
      <c r="J100" s="223"/>
      <c r="K100" s="224"/>
      <c r="L100" s="224"/>
      <c r="M100" s="224"/>
      <c r="N100" s="225"/>
      <c r="O100" s="225"/>
      <c r="P100" s="226"/>
      <c r="Q100" s="225"/>
      <c r="T100" s="227"/>
    </row>
    <row r="101" spans="1:20" s="196" customFormat="1" ht="12.75">
      <c r="A101" s="197"/>
      <c r="B101" s="222"/>
      <c r="C101" s="223"/>
      <c r="D101" s="223"/>
      <c r="E101" s="223"/>
      <c r="F101" s="223"/>
      <c r="G101" s="223"/>
      <c r="H101" s="223"/>
      <c r="I101" s="223"/>
      <c r="J101" s="223"/>
      <c r="K101" s="224"/>
      <c r="L101" s="224"/>
      <c r="M101" s="224"/>
      <c r="N101" s="225"/>
      <c r="O101" s="225"/>
      <c r="P101" s="226"/>
      <c r="Q101" s="225"/>
      <c r="T101" s="227"/>
    </row>
    <row r="102" spans="1:20" s="196" customFormat="1" ht="12.75">
      <c r="A102" s="197"/>
      <c r="B102" s="222"/>
      <c r="C102" s="223"/>
      <c r="D102" s="223"/>
      <c r="E102" s="223"/>
      <c r="F102" s="223"/>
      <c r="G102" s="223"/>
      <c r="H102" s="223"/>
      <c r="I102" s="223"/>
      <c r="J102" s="223"/>
      <c r="K102" s="224"/>
      <c r="L102" s="224"/>
      <c r="M102" s="224"/>
      <c r="N102" s="225"/>
      <c r="O102" s="225"/>
      <c r="P102" s="226"/>
      <c r="Q102" s="225"/>
      <c r="T102" s="227"/>
    </row>
    <row r="103" spans="1:20" s="196" customFormat="1" ht="12.75">
      <c r="A103" s="197"/>
      <c r="B103" s="222"/>
      <c r="C103" s="223"/>
      <c r="D103" s="223"/>
      <c r="E103" s="223"/>
      <c r="F103" s="223"/>
      <c r="G103" s="223"/>
      <c r="H103" s="223"/>
      <c r="I103" s="223"/>
      <c r="J103" s="223"/>
      <c r="K103" s="224"/>
      <c r="L103" s="224"/>
      <c r="M103" s="224"/>
      <c r="N103" s="225"/>
      <c r="O103" s="225"/>
      <c r="P103" s="226"/>
      <c r="Q103" s="225"/>
      <c r="T103" s="227"/>
    </row>
    <row r="104" spans="1:20" s="196" customFormat="1" ht="12.75">
      <c r="A104" s="197"/>
      <c r="B104" s="222"/>
      <c r="C104" s="223"/>
      <c r="D104" s="223"/>
      <c r="E104" s="223"/>
      <c r="F104" s="223"/>
      <c r="G104" s="223"/>
      <c r="H104" s="223"/>
      <c r="I104" s="223"/>
      <c r="J104" s="223"/>
      <c r="K104" s="224"/>
      <c r="L104" s="224"/>
      <c r="M104" s="224"/>
      <c r="N104" s="225"/>
      <c r="O104" s="225"/>
      <c r="P104" s="226"/>
      <c r="Q104" s="225"/>
      <c r="T104" s="227"/>
    </row>
    <row r="105" spans="1:20" s="196" customFormat="1" ht="12.75">
      <c r="A105" s="197"/>
      <c r="B105" s="222"/>
      <c r="C105" s="223"/>
      <c r="D105" s="223"/>
      <c r="E105" s="223"/>
      <c r="F105" s="223"/>
      <c r="G105" s="223"/>
      <c r="H105" s="223"/>
      <c r="I105" s="223"/>
      <c r="J105" s="223"/>
      <c r="K105" s="224"/>
      <c r="L105" s="224"/>
      <c r="M105" s="224"/>
      <c r="N105" s="225"/>
      <c r="O105" s="225"/>
      <c r="P105" s="226"/>
      <c r="Q105" s="225"/>
      <c r="T105" s="227"/>
    </row>
    <row r="106" spans="1:20" s="196" customFormat="1" ht="12.75">
      <c r="A106" s="197"/>
      <c r="B106" s="222"/>
      <c r="C106" s="223"/>
      <c r="D106" s="223"/>
      <c r="E106" s="223"/>
      <c r="F106" s="223"/>
      <c r="G106" s="223"/>
      <c r="H106" s="223"/>
      <c r="I106" s="223"/>
      <c r="J106" s="223"/>
      <c r="K106" s="224"/>
      <c r="L106" s="224"/>
      <c r="M106" s="224"/>
      <c r="N106" s="225"/>
      <c r="O106" s="225"/>
      <c r="P106" s="226"/>
      <c r="Q106" s="225"/>
      <c r="T106" s="227"/>
    </row>
    <row r="107" spans="1:20" s="196" customFormat="1" ht="12.75">
      <c r="A107" s="197"/>
      <c r="B107" s="222"/>
      <c r="C107" s="223"/>
      <c r="D107" s="223"/>
      <c r="E107" s="223"/>
      <c r="F107" s="223"/>
      <c r="G107" s="223"/>
      <c r="H107" s="223"/>
      <c r="I107" s="223"/>
      <c r="J107" s="223"/>
      <c r="K107" s="224"/>
      <c r="L107" s="224"/>
      <c r="M107" s="224"/>
      <c r="N107" s="225"/>
      <c r="O107" s="225"/>
      <c r="P107" s="226"/>
      <c r="Q107" s="225"/>
      <c r="T107" s="227"/>
    </row>
    <row r="108" spans="1:20" s="196" customFormat="1" ht="12.75">
      <c r="A108" s="197"/>
      <c r="B108" s="222"/>
      <c r="C108" s="223"/>
      <c r="D108" s="223"/>
      <c r="E108" s="223"/>
      <c r="F108" s="223"/>
      <c r="G108" s="223"/>
      <c r="H108" s="223"/>
      <c r="I108" s="223"/>
      <c r="J108" s="223"/>
      <c r="K108" s="224"/>
      <c r="L108" s="224"/>
      <c r="M108" s="224"/>
      <c r="N108" s="225"/>
      <c r="O108" s="225"/>
      <c r="P108" s="226"/>
      <c r="Q108" s="225"/>
      <c r="T108" s="227"/>
    </row>
    <row r="109" spans="1:20" s="196" customFormat="1" ht="12.75">
      <c r="A109" s="197"/>
      <c r="B109" s="222"/>
      <c r="C109" s="223"/>
      <c r="D109" s="223"/>
      <c r="E109" s="223"/>
      <c r="F109" s="223"/>
      <c r="G109" s="223"/>
      <c r="H109" s="223"/>
      <c r="I109" s="223"/>
      <c r="J109" s="223"/>
      <c r="K109" s="224"/>
      <c r="L109" s="224"/>
      <c r="M109" s="224"/>
      <c r="N109" s="225"/>
      <c r="O109" s="225"/>
      <c r="P109" s="226"/>
      <c r="Q109" s="225"/>
      <c r="T109" s="227"/>
    </row>
  </sheetData>
  <mergeCells count="13">
    <mergeCell ref="Q3:Q4"/>
    <mergeCell ref="R3:S3"/>
    <mergeCell ref="A3:A4"/>
    <mergeCell ref="B1:S1"/>
    <mergeCell ref="L2:M2"/>
    <mergeCell ref="Q2:R2"/>
    <mergeCell ref="B3:B4"/>
    <mergeCell ref="C3:C4"/>
    <mergeCell ref="D3:D4"/>
    <mergeCell ref="E3:G3"/>
    <mergeCell ref="H3:J3"/>
    <mergeCell ref="K3:M3"/>
    <mergeCell ref="P3:P4"/>
  </mergeCells>
  <phoneticPr fontId="46" type="noConversion"/>
  <pageMargins left="0.27500000000000002" right="0" top="0.39305555555555599" bottom="0.27500000000000002" header="0.27500000000000002" footer="0.15625"/>
  <pageSetup paperSize="9" scale="75" fitToWidth="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2"/>
  <sheetViews>
    <sheetView tabSelected="1" workbookViewId="0">
      <pane xSplit="6" ySplit="6" topLeftCell="G91" activePane="bottomRight" state="frozenSplit"/>
      <selection pane="topRight" activeCell="I1" sqref="I1"/>
      <selection pane="bottomLeft" activeCell="A12" sqref="A12"/>
      <selection pane="bottomRight" activeCell="O97" sqref="O97"/>
    </sheetView>
  </sheetViews>
  <sheetFormatPr defaultColWidth="9" defaultRowHeight="15"/>
  <cols>
    <col min="1" max="1" width="6.42578125" style="123" customWidth="1"/>
    <col min="2" max="2" width="30.42578125" customWidth="1"/>
    <col min="3" max="3" width="16" customWidth="1"/>
    <col min="4" max="4" width="9.42578125" customWidth="1"/>
    <col min="5" max="5" width="9.42578125" style="1" customWidth="1"/>
    <col min="6" max="6" width="10.42578125" style="1" customWidth="1"/>
    <col min="7" max="7" width="9" style="1"/>
    <col min="8" max="9" width="10.42578125" style="1" customWidth="1"/>
    <col min="10" max="13" width="9" style="1" customWidth="1"/>
    <col min="14" max="15" width="9" customWidth="1"/>
    <col min="16" max="16" width="10.85546875" customWidth="1"/>
    <col min="17" max="17" width="12.140625" customWidth="1"/>
    <col min="18" max="19" width="9" customWidth="1"/>
    <col min="21" max="21" width="9.42578125" bestFit="1" customWidth="1"/>
  </cols>
  <sheetData>
    <row r="1" spans="1:21" s="3" customFormat="1" ht="29.25" customHeight="1">
      <c r="A1" s="121"/>
      <c r="B1" s="5"/>
      <c r="C1" s="6"/>
      <c r="D1" s="6"/>
      <c r="E1" s="6"/>
      <c r="F1" s="6"/>
      <c r="G1" s="6" t="s">
        <v>65</v>
      </c>
      <c r="H1" s="6"/>
      <c r="I1" s="6"/>
      <c r="J1" s="6"/>
      <c r="K1" s="6"/>
      <c r="L1" s="6"/>
      <c r="M1" s="6"/>
      <c r="N1" s="6"/>
      <c r="O1" s="6"/>
      <c r="P1" s="6"/>
      <c r="Q1" s="6"/>
    </row>
    <row r="2" spans="1:21" s="3" customFormat="1" ht="33.75" customHeight="1">
      <c r="A2" s="121"/>
      <c r="B2" s="120"/>
      <c r="C2" s="7"/>
      <c r="D2" s="8"/>
      <c r="E2" s="9"/>
      <c r="F2" s="1048" t="s">
        <v>0</v>
      </c>
      <c r="G2" s="1048"/>
      <c r="H2" s="150"/>
      <c r="I2" s="150"/>
      <c r="J2" s="150"/>
      <c r="K2" s="150"/>
      <c r="L2" s="150"/>
      <c r="M2" s="150"/>
      <c r="N2" s="8"/>
      <c r="O2" s="8"/>
      <c r="P2" s="11"/>
    </row>
    <row r="3" spans="1:21" s="4" customFormat="1" ht="19.5" customHeight="1">
      <c r="A3" s="1049" t="s">
        <v>74</v>
      </c>
      <c r="B3" s="1049" t="s">
        <v>52</v>
      </c>
      <c r="C3" s="1050" t="s">
        <v>53</v>
      </c>
      <c r="D3" s="1052" t="s">
        <v>54</v>
      </c>
      <c r="E3" s="1054" t="s">
        <v>867</v>
      </c>
      <c r="F3" s="1055"/>
      <c r="G3" s="1055"/>
      <c r="H3" s="1055"/>
      <c r="I3" s="1056"/>
      <c r="J3" s="1054" t="s">
        <v>868</v>
      </c>
      <c r="K3" s="1055"/>
      <c r="L3" s="1055"/>
      <c r="M3" s="1055"/>
      <c r="N3" s="1056"/>
      <c r="O3" s="1057" t="s">
        <v>8</v>
      </c>
      <c r="P3" s="1057"/>
      <c r="Q3" s="1057"/>
      <c r="R3" s="972" t="s">
        <v>9</v>
      </c>
      <c r="S3" s="973" t="s">
        <v>10</v>
      </c>
      <c r="T3" s="1046" t="s">
        <v>13</v>
      </c>
      <c r="U3" s="1046"/>
    </row>
    <row r="4" spans="1:21" s="4" customFormat="1" ht="24" customHeight="1">
      <c r="A4" s="1049"/>
      <c r="B4" s="1049"/>
      <c r="C4" s="1051"/>
      <c r="D4" s="1053"/>
      <c r="E4" s="974" t="s">
        <v>53</v>
      </c>
      <c r="F4" s="974" t="s">
        <v>869</v>
      </c>
      <c r="G4" s="975" t="s">
        <v>14</v>
      </c>
      <c r="H4" s="975" t="s">
        <v>15</v>
      </c>
      <c r="I4" s="976" t="s">
        <v>16</v>
      </c>
      <c r="J4" s="974" t="s">
        <v>53</v>
      </c>
      <c r="K4" s="974" t="s">
        <v>54</v>
      </c>
      <c r="L4" s="975" t="s">
        <v>14</v>
      </c>
      <c r="M4" s="975" t="s">
        <v>15</v>
      </c>
      <c r="N4" s="976" t="s">
        <v>16</v>
      </c>
      <c r="O4" s="977" t="s">
        <v>14</v>
      </c>
      <c r="P4" s="977" t="s">
        <v>15</v>
      </c>
      <c r="Q4" s="978" t="s">
        <v>16</v>
      </c>
      <c r="R4" s="59" t="s">
        <v>17</v>
      </c>
      <c r="S4" s="60" t="s">
        <v>17</v>
      </c>
      <c r="T4" s="979" t="s">
        <v>18</v>
      </c>
      <c r="U4" s="979" t="s">
        <v>16</v>
      </c>
    </row>
    <row r="5" spans="1:21" s="67" customFormat="1" ht="24" customHeight="1">
      <c r="A5" s="1008"/>
      <c r="B5" s="1009" t="s">
        <v>191</v>
      </c>
      <c r="C5" s="1011">
        <f t="shared" ref="C5:Q5" si="0">C6+C90+C93+C96+C101</f>
        <v>808290.30242037529</v>
      </c>
      <c r="D5" s="1011">
        <f t="shared" si="0"/>
        <v>196256.17642972976</v>
      </c>
      <c r="E5" s="1011">
        <f t="shared" si="0"/>
        <v>800569.38242037536</v>
      </c>
      <c r="F5" s="1011">
        <f t="shared" si="0"/>
        <v>195309.70094172974</v>
      </c>
      <c r="G5" s="1011">
        <f t="shared" si="0"/>
        <v>91251.901147438679</v>
      </c>
      <c r="H5" s="1011">
        <f t="shared" si="0"/>
        <v>189495.56335992139</v>
      </c>
      <c r="I5" s="1011">
        <f t="shared" si="0"/>
        <v>635477.99703143095</v>
      </c>
      <c r="J5" s="1011">
        <f t="shared" si="0"/>
        <v>7720.92</v>
      </c>
      <c r="K5" s="1011">
        <f t="shared" si="0"/>
        <v>946.47548799999981</v>
      </c>
      <c r="L5" s="1011">
        <f t="shared" si="0"/>
        <v>462.64619199999999</v>
      </c>
      <c r="M5" s="1011">
        <f t="shared" si="0"/>
        <v>462.64619199999999</v>
      </c>
      <c r="N5" s="1011">
        <f t="shared" si="0"/>
        <v>462.64619199999999</v>
      </c>
      <c r="O5" s="1011">
        <f t="shared" si="0"/>
        <v>91871.65323943866</v>
      </c>
      <c r="P5" s="1011">
        <f t="shared" si="0"/>
        <v>190115.31545192137</v>
      </c>
      <c r="Q5" s="1011">
        <f t="shared" si="0"/>
        <v>635940.64449842006</v>
      </c>
      <c r="R5" s="1010">
        <f>P5/D5</f>
        <v>0.96870997341575571</v>
      </c>
      <c r="S5" s="1010">
        <f>Q5/C5</f>
        <v>0.78677257736995632</v>
      </c>
      <c r="T5" s="1011">
        <f>T6+T90+T93+T96+T101</f>
        <v>69715.529508322565</v>
      </c>
      <c r="U5" s="1011">
        <f>U6+U90+U93+U96+U101</f>
        <v>558797.96374080167</v>
      </c>
    </row>
    <row r="6" spans="1:21" s="67" customFormat="1" ht="24" customHeight="1">
      <c r="A6" s="1003"/>
      <c r="B6" s="1004" t="s">
        <v>870</v>
      </c>
      <c r="C6" s="1007">
        <f t="shared" ref="C6:Q6" si="1">C7+C60+C85</f>
        <v>660003.24187352532</v>
      </c>
      <c r="D6" s="1007">
        <f t="shared" si="1"/>
        <v>155903.18337632978</v>
      </c>
      <c r="E6" s="1007">
        <f t="shared" si="1"/>
        <v>652282.32187352539</v>
      </c>
      <c r="F6" s="1007">
        <f t="shared" si="1"/>
        <v>154956.70788832975</v>
      </c>
      <c r="G6" s="1007">
        <f t="shared" si="1"/>
        <v>72068.437047438667</v>
      </c>
      <c r="H6" s="1007">
        <f t="shared" si="1"/>
        <v>142717.61925992137</v>
      </c>
      <c r="I6" s="1007">
        <f t="shared" si="1"/>
        <v>473360.34707064001</v>
      </c>
      <c r="J6" s="1007">
        <f t="shared" si="1"/>
        <v>7720.92</v>
      </c>
      <c r="K6" s="1007">
        <f t="shared" si="1"/>
        <v>946.47548799999981</v>
      </c>
      <c r="L6" s="1007">
        <f t="shared" si="1"/>
        <v>462.64619199999999</v>
      </c>
      <c r="M6" s="1007">
        <f t="shared" si="1"/>
        <v>462.64619199999999</v>
      </c>
      <c r="N6" s="1007">
        <f t="shared" si="1"/>
        <v>462.64619199999999</v>
      </c>
      <c r="O6" s="1007">
        <f t="shared" si="1"/>
        <v>72531.083239438653</v>
      </c>
      <c r="P6" s="1007">
        <f t="shared" si="1"/>
        <v>143180.26545192135</v>
      </c>
      <c r="Q6" s="1007">
        <f t="shared" si="1"/>
        <v>473822.99326264003</v>
      </c>
      <c r="R6" s="1002">
        <f>P6/D6</f>
        <v>0.9183921864270278</v>
      </c>
      <c r="S6" s="1002">
        <f>Q6/C6</f>
        <v>0.71791009983165732</v>
      </c>
      <c r="T6" s="1007">
        <f>T7+T60+T85</f>
        <v>55845.272647646059</v>
      </c>
      <c r="U6" s="1007">
        <f>U7+U60+U85</f>
        <v>393719.33958680165</v>
      </c>
    </row>
    <row r="7" spans="1:21" s="272" customFormat="1" ht="24" customHeight="1">
      <c r="A7" s="969"/>
      <c r="B7" s="970" t="s">
        <v>790</v>
      </c>
      <c r="C7" s="1005">
        <f t="shared" ref="C7:Q7" si="2">SUM(C8:C59)</f>
        <v>504668.4963852262</v>
      </c>
      <c r="D7" s="1005">
        <f t="shared" si="2"/>
        <v>128718.58175232976</v>
      </c>
      <c r="E7" s="1005">
        <f t="shared" si="2"/>
        <v>504668.4963852262</v>
      </c>
      <c r="F7" s="1005">
        <f t="shared" si="2"/>
        <v>128718.58175232976</v>
      </c>
      <c r="G7" s="1005">
        <f t="shared" si="2"/>
        <v>38434.638903833365</v>
      </c>
      <c r="H7" s="1005">
        <f t="shared" si="2"/>
        <v>93614.857858456031</v>
      </c>
      <c r="I7" s="1005">
        <f t="shared" si="2"/>
        <v>372679.91865390574</v>
      </c>
      <c r="J7" s="1005">
        <f t="shared" si="2"/>
        <v>0</v>
      </c>
      <c r="K7" s="1005">
        <f t="shared" si="2"/>
        <v>0</v>
      </c>
      <c r="L7" s="1005">
        <f t="shared" si="2"/>
        <v>0</v>
      </c>
      <c r="M7" s="1005">
        <f t="shared" si="2"/>
        <v>0</v>
      </c>
      <c r="N7" s="1005">
        <f t="shared" si="2"/>
        <v>0</v>
      </c>
      <c r="O7" s="1005">
        <f t="shared" si="2"/>
        <v>38434.638903833365</v>
      </c>
      <c r="P7" s="1005">
        <f t="shared" si="2"/>
        <v>93614.857858456031</v>
      </c>
      <c r="Q7" s="1005">
        <f t="shared" si="2"/>
        <v>372679.91865390574</v>
      </c>
      <c r="R7" s="1000">
        <f>P7/D7</f>
        <v>0.72728316754283717</v>
      </c>
      <c r="S7" s="1000">
        <f>Q7/C7</f>
        <v>0.73846479683849686</v>
      </c>
      <c r="T7" s="1005">
        <f>SUM(T8:T59)</f>
        <v>51135.767619006059</v>
      </c>
      <c r="U7" s="1005">
        <f>SUM(U8:U59)</f>
        <v>351680.76856796164</v>
      </c>
    </row>
    <row r="8" spans="1:21" s="272" customFormat="1" ht="24" customHeight="1">
      <c r="A8" s="964"/>
      <c r="B8" s="980" t="s">
        <v>791</v>
      </c>
      <c r="C8" s="984">
        <v>0</v>
      </c>
      <c r="D8" s="984">
        <v>0</v>
      </c>
      <c r="E8" s="984">
        <v>0</v>
      </c>
      <c r="F8" s="984">
        <v>0</v>
      </c>
      <c r="G8" s="984">
        <v>0</v>
      </c>
      <c r="H8" s="984">
        <v>0</v>
      </c>
      <c r="I8" s="984">
        <v>0</v>
      </c>
      <c r="J8" s="983" t="s">
        <v>139</v>
      </c>
      <c r="K8" s="984"/>
      <c r="L8" s="984"/>
      <c r="M8" s="984"/>
      <c r="N8" s="984"/>
      <c r="O8" s="984">
        <f>L8+G8</f>
        <v>0</v>
      </c>
      <c r="P8" s="984">
        <f>M8+H8</f>
        <v>0</v>
      </c>
      <c r="Q8" s="984">
        <f>N8+I8</f>
        <v>0</v>
      </c>
      <c r="R8" s="1016" t="e">
        <f t="shared" ref="R8:R59" si="3">P8/D8</f>
        <v>#DIV/0!</v>
      </c>
      <c r="S8" s="1016" t="e">
        <f t="shared" ref="S8:S59" si="4">Q8/C8</f>
        <v>#DIV/0!</v>
      </c>
      <c r="T8" s="984">
        <v>0</v>
      </c>
      <c r="U8" s="984">
        <v>0</v>
      </c>
    </row>
    <row r="9" spans="1:21" s="272" customFormat="1" ht="24" customHeight="1">
      <c r="A9" s="964"/>
      <c r="B9" s="980" t="s">
        <v>792</v>
      </c>
      <c r="C9" s="984">
        <v>431.85679200000004</v>
      </c>
      <c r="D9" s="984">
        <v>0</v>
      </c>
      <c r="E9" s="984">
        <v>431.85679200000004</v>
      </c>
      <c r="F9" s="984">
        <v>0</v>
      </c>
      <c r="G9" s="984">
        <v>0</v>
      </c>
      <c r="H9" s="984">
        <v>0</v>
      </c>
      <c r="I9" s="984">
        <v>0</v>
      </c>
      <c r="J9" s="983"/>
      <c r="K9" s="984"/>
      <c r="L9" s="984"/>
      <c r="M9" s="984"/>
      <c r="N9" s="984"/>
      <c r="O9" s="984">
        <f t="shared" ref="O9:O59" si="5">L9+G9</f>
        <v>0</v>
      </c>
      <c r="P9" s="984">
        <f t="shared" ref="P9:P59" si="6">M9+H9</f>
        <v>0</v>
      </c>
      <c r="Q9" s="984">
        <f t="shared" ref="Q9:Q59" si="7">N9+I9</f>
        <v>0</v>
      </c>
      <c r="R9" s="1016" t="e">
        <f t="shared" si="3"/>
        <v>#DIV/0!</v>
      </c>
      <c r="S9" s="1016">
        <f t="shared" si="4"/>
        <v>0</v>
      </c>
      <c r="T9" s="984">
        <v>0</v>
      </c>
      <c r="U9" s="984">
        <v>116.91338399999999</v>
      </c>
    </row>
    <row r="10" spans="1:21" s="272" customFormat="1" ht="24" customHeight="1">
      <c r="A10" s="964"/>
      <c r="B10" s="980" t="s">
        <v>793</v>
      </c>
      <c r="C10" s="984">
        <v>0</v>
      </c>
      <c r="D10" s="984">
        <v>0</v>
      </c>
      <c r="E10" s="984">
        <v>0</v>
      </c>
      <c r="F10" s="984">
        <v>0</v>
      </c>
      <c r="G10" s="984">
        <v>72.868591999999992</v>
      </c>
      <c r="H10" s="984">
        <v>130.85710399999999</v>
      </c>
      <c r="I10" s="984">
        <v>160.48411399999998</v>
      </c>
      <c r="J10" s="983"/>
      <c r="K10" s="984"/>
      <c r="L10" s="984"/>
      <c r="M10" s="984"/>
      <c r="N10" s="984"/>
      <c r="O10" s="984">
        <f t="shared" si="5"/>
        <v>72.868591999999992</v>
      </c>
      <c r="P10" s="984">
        <f t="shared" si="6"/>
        <v>130.85710399999999</v>
      </c>
      <c r="Q10" s="984">
        <f t="shared" si="7"/>
        <v>160.48411399999998</v>
      </c>
      <c r="R10" s="1016" t="e">
        <f t="shared" si="3"/>
        <v>#DIV/0!</v>
      </c>
      <c r="S10" s="1016" t="e">
        <f t="shared" si="4"/>
        <v>#DIV/0!</v>
      </c>
      <c r="T10" s="984">
        <v>72.868591999999992</v>
      </c>
      <c r="U10" s="984">
        <v>160.48411399999998</v>
      </c>
    </row>
    <row r="11" spans="1:21" s="272" customFormat="1" ht="24" customHeight="1">
      <c r="A11" s="964"/>
      <c r="B11" s="980" t="s">
        <v>794</v>
      </c>
      <c r="C11" s="984">
        <v>6771.8259090000001</v>
      </c>
      <c r="D11" s="984">
        <v>1337.7712879999999</v>
      </c>
      <c r="E11" s="984">
        <v>6771.8259090000001</v>
      </c>
      <c r="F11" s="984">
        <v>1337.7712879999999</v>
      </c>
      <c r="G11" s="984">
        <v>279.05433599999998</v>
      </c>
      <c r="H11" s="984">
        <v>833.24982</v>
      </c>
      <c r="I11" s="984">
        <v>3099.5990939999997</v>
      </c>
      <c r="J11" s="983"/>
      <c r="K11" s="984"/>
      <c r="L11" s="984"/>
      <c r="M11" s="984"/>
      <c r="N11" s="984"/>
      <c r="O11" s="984">
        <f t="shared" si="5"/>
        <v>279.05433599999998</v>
      </c>
      <c r="P11" s="984">
        <f t="shared" si="6"/>
        <v>833.24982</v>
      </c>
      <c r="Q11" s="984">
        <f t="shared" si="7"/>
        <v>3099.5990939999997</v>
      </c>
      <c r="R11" s="1016">
        <f t="shared" si="3"/>
        <v>0.62286418274511512</v>
      </c>
      <c r="S11" s="1016">
        <f t="shared" si="4"/>
        <v>0.45771984331146509</v>
      </c>
      <c r="T11" s="984">
        <v>219.99311999999998</v>
      </c>
      <c r="U11" s="984">
        <v>3252.0821140000003</v>
      </c>
    </row>
    <row r="12" spans="1:21" s="272" customFormat="1" ht="24" customHeight="1">
      <c r="A12" s="964"/>
      <c r="B12" s="980" t="s">
        <v>795</v>
      </c>
      <c r="C12" s="984">
        <v>6478.7526539999999</v>
      </c>
      <c r="D12" s="984">
        <v>2435.1751559999998</v>
      </c>
      <c r="E12" s="984">
        <v>6478.7526539999999</v>
      </c>
      <c r="F12" s="984">
        <v>2435.1751559999998</v>
      </c>
      <c r="G12" s="984">
        <v>714.28396799999996</v>
      </c>
      <c r="H12" s="984">
        <v>2461.8354600000002</v>
      </c>
      <c r="I12" s="984">
        <v>6729.0452459999997</v>
      </c>
      <c r="J12" s="983"/>
      <c r="K12" s="984"/>
      <c r="L12" s="984"/>
      <c r="M12" s="984"/>
      <c r="N12" s="984"/>
      <c r="O12" s="984">
        <f t="shared" si="5"/>
        <v>714.28396799999996</v>
      </c>
      <c r="P12" s="984">
        <f t="shared" si="6"/>
        <v>2461.8354600000002</v>
      </c>
      <c r="Q12" s="984">
        <f t="shared" si="7"/>
        <v>6729.0452459999997</v>
      </c>
      <c r="R12" s="1016">
        <f t="shared" si="3"/>
        <v>1.0109480026249087</v>
      </c>
      <c r="S12" s="1016">
        <f t="shared" si="4"/>
        <v>1.0386328364990858</v>
      </c>
      <c r="T12" s="984">
        <v>2645.0043679999999</v>
      </c>
      <c r="U12" s="984">
        <v>6725.4507799999992</v>
      </c>
    </row>
    <row r="13" spans="1:21" s="272" customFormat="1" ht="24" customHeight="1">
      <c r="A13" s="964"/>
      <c r="B13" s="980" t="s">
        <v>796</v>
      </c>
      <c r="C13" s="984">
        <v>1390.151646</v>
      </c>
      <c r="D13" s="984">
        <v>0</v>
      </c>
      <c r="E13" s="984">
        <v>1390.151646</v>
      </c>
      <c r="F13" s="984">
        <v>0</v>
      </c>
      <c r="G13" s="984">
        <v>0</v>
      </c>
      <c r="H13" s="984">
        <v>0</v>
      </c>
      <c r="I13" s="984">
        <v>282.90517999999997</v>
      </c>
      <c r="J13" s="983"/>
      <c r="K13" s="984"/>
      <c r="L13" s="984"/>
      <c r="M13" s="984"/>
      <c r="N13" s="984"/>
      <c r="O13" s="984">
        <f t="shared" si="5"/>
        <v>0</v>
      </c>
      <c r="P13" s="984">
        <f t="shared" si="6"/>
        <v>0</v>
      </c>
      <c r="Q13" s="984">
        <f t="shared" si="7"/>
        <v>282.90517999999997</v>
      </c>
      <c r="R13" s="1016" t="e">
        <f t="shared" si="3"/>
        <v>#DIV/0!</v>
      </c>
      <c r="S13" s="1016">
        <f t="shared" si="4"/>
        <v>0.20350670433260054</v>
      </c>
      <c r="T13" s="984">
        <v>0</v>
      </c>
      <c r="U13" s="984">
        <v>354.79836299999999</v>
      </c>
    </row>
    <row r="14" spans="1:21" s="272" customFormat="1" ht="24" customHeight="1">
      <c r="A14" s="964"/>
      <c r="B14" s="980" t="s">
        <v>797</v>
      </c>
      <c r="C14" s="984">
        <v>0</v>
      </c>
      <c r="D14" s="984">
        <v>0</v>
      </c>
      <c r="E14" s="984">
        <v>0</v>
      </c>
      <c r="F14" s="984">
        <v>0</v>
      </c>
      <c r="G14" s="984">
        <v>0</v>
      </c>
      <c r="H14" s="984">
        <v>1.1802600000000001</v>
      </c>
      <c r="I14" s="984">
        <v>44.946915999999995</v>
      </c>
      <c r="J14" s="983"/>
      <c r="K14" s="984"/>
      <c r="L14" s="984"/>
      <c r="M14" s="984"/>
      <c r="N14" s="984"/>
      <c r="O14" s="984">
        <f t="shared" si="5"/>
        <v>0</v>
      </c>
      <c r="P14" s="984">
        <f t="shared" si="6"/>
        <v>1.1802600000000001</v>
      </c>
      <c r="Q14" s="984">
        <f t="shared" si="7"/>
        <v>44.946915999999995</v>
      </c>
      <c r="R14" s="1016" t="e">
        <f t="shared" si="3"/>
        <v>#DIV/0!</v>
      </c>
      <c r="S14" s="1016" t="e">
        <f t="shared" si="4"/>
        <v>#DIV/0!</v>
      </c>
      <c r="T14" s="984">
        <v>0</v>
      </c>
      <c r="U14" s="984">
        <v>20.174036000000001</v>
      </c>
    </row>
    <row r="15" spans="1:21" s="272" customFormat="1" ht="24" customHeight="1">
      <c r="A15" s="964"/>
      <c r="B15" s="980" t="s">
        <v>798</v>
      </c>
      <c r="C15" s="984">
        <v>0</v>
      </c>
      <c r="D15" s="984">
        <v>0</v>
      </c>
      <c r="E15" s="984">
        <v>0</v>
      </c>
      <c r="F15" s="984">
        <v>0</v>
      </c>
      <c r="G15" s="984">
        <v>0</v>
      </c>
      <c r="H15" s="984">
        <v>0</v>
      </c>
      <c r="I15" s="984">
        <v>0</v>
      </c>
      <c r="J15" s="983"/>
      <c r="K15" s="984"/>
      <c r="L15" s="984"/>
      <c r="M15" s="984"/>
      <c r="N15" s="984"/>
      <c r="O15" s="984">
        <f t="shared" si="5"/>
        <v>0</v>
      </c>
      <c r="P15" s="984">
        <f t="shared" si="6"/>
        <v>0</v>
      </c>
      <c r="Q15" s="984">
        <f t="shared" si="7"/>
        <v>0</v>
      </c>
      <c r="R15" s="1016" t="e">
        <f t="shared" si="3"/>
        <v>#DIV/0!</v>
      </c>
      <c r="S15" s="1016" t="e">
        <f t="shared" si="4"/>
        <v>#DIV/0!</v>
      </c>
      <c r="T15" s="984">
        <v>3535.4149599999996</v>
      </c>
      <c r="U15" s="984">
        <v>3535.4149599999996</v>
      </c>
    </row>
    <row r="16" spans="1:21" s="272" customFormat="1" ht="24" customHeight="1">
      <c r="A16" s="964"/>
      <c r="B16" s="980" t="s">
        <v>799</v>
      </c>
      <c r="C16" s="984">
        <v>64373.1705</v>
      </c>
      <c r="D16" s="984">
        <v>16701.95220964</v>
      </c>
      <c r="E16" s="984">
        <v>64373.1705</v>
      </c>
      <c r="F16" s="984">
        <v>16701.95220964</v>
      </c>
      <c r="G16" s="984">
        <v>6685.6107359999996</v>
      </c>
      <c r="H16" s="984">
        <v>13266.68206976</v>
      </c>
      <c r="I16" s="984">
        <v>58457.850081380006</v>
      </c>
      <c r="J16" s="983"/>
      <c r="K16" s="984"/>
      <c r="L16" s="984"/>
      <c r="M16" s="984"/>
      <c r="N16" s="984"/>
      <c r="O16" s="984">
        <f t="shared" si="5"/>
        <v>6685.6107359999996</v>
      </c>
      <c r="P16" s="984">
        <f t="shared" si="6"/>
        <v>13266.68206976</v>
      </c>
      <c r="Q16" s="984">
        <f t="shared" si="7"/>
        <v>58457.850081380006</v>
      </c>
      <c r="R16" s="1016">
        <f t="shared" si="3"/>
        <v>0.79431924503428786</v>
      </c>
      <c r="S16" s="1016">
        <f t="shared" si="4"/>
        <v>0.90810891598666876</v>
      </c>
      <c r="T16" s="984">
        <v>3862.6960160000003</v>
      </c>
      <c r="U16" s="984">
        <v>35623.25250843</v>
      </c>
    </row>
    <row r="17" spans="1:21" s="272" customFormat="1" ht="24" customHeight="1">
      <c r="A17" s="964"/>
      <c r="B17" s="980" t="s">
        <v>800</v>
      </c>
      <c r="C17" s="984">
        <v>10890.100295999999</v>
      </c>
      <c r="D17" s="984">
        <v>3467.341136</v>
      </c>
      <c r="E17" s="984">
        <v>10890.100295999999</v>
      </c>
      <c r="F17" s="984">
        <v>3467.341136</v>
      </c>
      <c r="G17" s="984">
        <v>1084.2423679999999</v>
      </c>
      <c r="H17" s="984">
        <v>2565.7335039999998</v>
      </c>
      <c r="I17" s="984">
        <v>10097.830327999998</v>
      </c>
      <c r="J17" s="983"/>
      <c r="K17" s="984"/>
      <c r="L17" s="984"/>
      <c r="M17" s="984"/>
      <c r="N17" s="984"/>
      <c r="O17" s="984">
        <f t="shared" si="5"/>
        <v>1084.2423679999999</v>
      </c>
      <c r="P17" s="984">
        <f t="shared" si="6"/>
        <v>2565.7335039999998</v>
      </c>
      <c r="Q17" s="984">
        <f t="shared" si="7"/>
        <v>10097.830327999998</v>
      </c>
      <c r="R17" s="1016">
        <f t="shared" si="3"/>
        <v>0.73997146613611997</v>
      </c>
      <c r="S17" s="1016">
        <f t="shared" si="4"/>
        <v>0.92724860685709143</v>
      </c>
      <c r="T17" s="984">
        <v>0</v>
      </c>
      <c r="U17" s="984">
        <v>13739.668296</v>
      </c>
    </row>
    <row r="18" spans="1:21" s="272" customFormat="1" ht="24" customHeight="1">
      <c r="A18" s="964"/>
      <c r="B18" s="980" t="s">
        <v>801</v>
      </c>
      <c r="C18" s="984">
        <v>964.27856700000007</v>
      </c>
      <c r="D18" s="984">
        <v>0</v>
      </c>
      <c r="E18" s="984">
        <v>964.27856700000007</v>
      </c>
      <c r="F18" s="984">
        <v>0</v>
      </c>
      <c r="G18" s="984">
        <v>0</v>
      </c>
      <c r="H18" s="984">
        <v>1799.3683329600001</v>
      </c>
      <c r="I18" s="984">
        <v>6158.8617582000006</v>
      </c>
      <c r="J18" s="983"/>
      <c r="K18" s="984"/>
      <c r="L18" s="984"/>
      <c r="M18" s="984"/>
      <c r="N18" s="984"/>
      <c r="O18" s="984">
        <f t="shared" si="5"/>
        <v>0</v>
      </c>
      <c r="P18" s="984">
        <f t="shared" si="6"/>
        <v>1799.3683329600001</v>
      </c>
      <c r="Q18" s="984">
        <f t="shared" si="7"/>
        <v>6158.8617582000006</v>
      </c>
      <c r="R18" s="1016" t="e">
        <f t="shared" si="3"/>
        <v>#DIV/0!</v>
      </c>
      <c r="S18" s="1016">
        <f t="shared" si="4"/>
        <v>6.3870150898002906</v>
      </c>
      <c r="T18" s="984">
        <v>0</v>
      </c>
      <c r="U18" s="984">
        <v>6752.1498804799994</v>
      </c>
    </row>
    <row r="19" spans="1:21" s="272" customFormat="1" ht="24" customHeight="1">
      <c r="A19" s="964"/>
      <c r="B19" s="980" t="s">
        <v>802</v>
      </c>
      <c r="C19" s="984">
        <v>931.5933389999999</v>
      </c>
      <c r="D19" s="984">
        <v>147.44288800000001</v>
      </c>
      <c r="E19" s="984">
        <v>931.5933389999999</v>
      </c>
      <c r="F19" s="984">
        <v>147.44288800000001</v>
      </c>
      <c r="G19" s="984">
        <v>85.85941695999999</v>
      </c>
      <c r="H19" s="984">
        <v>133.14159296</v>
      </c>
      <c r="I19" s="984">
        <v>1697.5901859600003</v>
      </c>
      <c r="J19" s="983"/>
      <c r="K19" s="984"/>
      <c r="L19" s="984"/>
      <c r="M19" s="984"/>
      <c r="N19" s="984"/>
      <c r="O19" s="984">
        <f t="shared" si="5"/>
        <v>85.85941695999999</v>
      </c>
      <c r="P19" s="984">
        <f t="shared" si="6"/>
        <v>133.14159296</v>
      </c>
      <c r="Q19" s="984">
        <f t="shared" si="7"/>
        <v>1697.5901859600003</v>
      </c>
      <c r="R19" s="1016">
        <f t="shared" si="3"/>
        <v>0.90300451087203326</v>
      </c>
      <c r="S19" s="1016">
        <f t="shared" si="4"/>
        <v>1.8222437998346406</v>
      </c>
      <c r="T19" s="984">
        <v>244.30467199999998</v>
      </c>
      <c r="U19" s="984">
        <v>1682.808219</v>
      </c>
    </row>
    <row r="20" spans="1:21" s="272" customFormat="1" ht="24" customHeight="1">
      <c r="A20" s="964"/>
      <c r="B20" s="980" t="s">
        <v>803</v>
      </c>
      <c r="C20" s="984">
        <v>1696.286124</v>
      </c>
      <c r="D20" s="984">
        <v>132.58022399999999</v>
      </c>
      <c r="E20" s="984">
        <v>1696.286124</v>
      </c>
      <c r="F20" s="984">
        <v>132.58022399999999</v>
      </c>
      <c r="G20" s="984">
        <v>345.97716799999995</v>
      </c>
      <c r="H20" s="984">
        <v>345.97716799999995</v>
      </c>
      <c r="I20" s="984">
        <v>2498.5844319999997</v>
      </c>
      <c r="J20" s="983"/>
      <c r="K20" s="984"/>
      <c r="L20" s="984"/>
      <c r="M20" s="984"/>
      <c r="N20" s="984"/>
      <c r="O20" s="984">
        <f t="shared" si="5"/>
        <v>345.97716799999995</v>
      </c>
      <c r="P20" s="984">
        <f t="shared" si="6"/>
        <v>345.97716799999995</v>
      </c>
      <c r="Q20" s="984">
        <f t="shared" si="7"/>
        <v>2498.5844319999997</v>
      </c>
      <c r="R20" s="1016">
        <f t="shared" si="3"/>
        <v>2.6095684375974502</v>
      </c>
      <c r="S20" s="1016">
        <f t="shared" si="4"/>
        <v>1.4729734545656166</v>
      </c>
      <c r="T20" s="984">
        <v>0</v>
      </c>
      <c r="U20" s="984">
        <v>1314.25893182</v>
      </c>
    </row>
    <row r="21" spans="1:21" s="272" customFormat="1" ht="24" customHeight="1">
      <c r="A21" s="964"/>
      <c r="B21" s="980" t="s">
        <v>804</v>
      </c>
      <c r="C21" s="984">
        <v>1611.0986399999999</v>
      </c>
      <c r="D21" s="984">
        <v>168.68465999999998</v>
      </c>
      <c r="E21" s="984">
        <v>1611.0986399999999</v>
      </c>
      <c r="F21" s="984">
        <v>168.68465999999998</v>
      </c>
      <c r="G21" s="984">
        <v>0</v>
      </c>
      <c r="H21" s="984">
        <v>0</v>
      </c>
      <c r="I21" s="984">
        <v>445.089474</v>
      </c>
      <c r="J21" s="983"/>
      <c r="K21" s="984"/>
      <c r="L21" s="984"/>
      <c r="M21" s="984"/>
      <c r="N21" s="984"/>
      <c r="O21" s="984">
        <f t="shared" si="5"/>
        <v>0</v>
      </c>
      <c r="P21" s="984">
        <f t="shared" si="6"/>
        <v>0</v>
      </c>
      <c r="Q21" s="984">
        <f t="shared" si="7"/>
        <v>445.089474</v>
      </c>
      <c r="R21" s="1016">
        <f t="shared" si="3"/>
        <v>0</v>
      </c>
      <c r="S21" s="1016">
        <f t="shared" si="4"/>
        <v>0.27626457061623488</v>
      </c>
      <c r="T21" s="984">
        <v>0</v>
      </c>
      <c r="U21" s="984">
        <v>457.91568000000001</v>
      </c>
    </row>
    <row r="22" spans="1:21" s="272" customFormat="1" ht="24" customHeight="1">
      <c r="A22" s="964"/>
      <c r="B22" s="980" t="s">
        <v>805</v>
      </c>
      <c r="C22" s="984">
        <v>0</v>
      </c>
      <c r="D22" s="984">
        <v>0</v>
      </c>
      <c r="E22" s="984">
        <v>0</v>
      </c>
      <c r="F22" s="984">
        <v>0</v>
      </c>
      <c r="G22" s="984">
        <v>0</v>
      </c>
      <c r="H22" s="984">
        <v>0</v>
      </c>
      <c r="I22" s="984">
        <v>236.24278500000003</v>
      </c>
      <c r="J22" s="983"/>
      <c r="K22" s="984"/>
      <c r="L22" s="984"/>
      <c r="M22" s="984"/>
      <c r="N22" s="984"/>
      <c r="O22" s="984">
        <f t="shared" si="5"/>
        <v>0</v>
      </c>
      <c r="P22" s="984">
        <f t="shared" si="6"/>
        <v>0</v>
      </c>
      <c r="Q22" s="984">
        <f t="shared" si="7"/>
        <v>236.24278500000003</v>
      </c>
      <c r="R22" s="1016" t="e">
        <f t="shared" si="3"/>
        <v>#DIV/0!</v>
      </c>
      <c r="S22" s="1016" t="e">
        <f t="shared" si="4"/>
        <v>#DIV/0!</v>
      </c>
      <c r="T22" s="984">
        <v>0</v>
      </c>
      <c r="U22" s="984">
        <v>446.03366</v>
      </c>
    </row>
    <row r="23" spans="1:21" s="272" customFormat="1" ht="24" customHeight="1">
      <c r="A23" s="964"/>
      <c r="B23" s="980" t="s">
        <v>806</v>
      </c>
      <c r="C23" s="984">
        <v>1902.6920520000001</v>
      </c>
      <c r="D23" s="984">
        <v>0</v>
      </c>
      <c r="E23" s="984">
        <v>1902.6920520000001</v>
      </c>
      <c r="F23" s="984">
        <v>0</v>
      </c>
      <c r="G23" s="984">
        <v>28.509919199999999</v>
      </c>
      <c r="H23" s="984">
        <v>255.43001520000001</v>
      </c>
      <c r="I23" s="984">
        <v>2187.1218431999996</v>
      </c>
      <c r="J23" s="983"/>
      <c r="K23" s="984"/>
      <c r="L23" s="984"/>
      <c r="M23" s="984"/>
      <c r="N23" s="984"/>
      <c r="O23" s="984">
        <f t="shared" si="5"/>
        <v>28.509919199999999</v>
      </c>
      <c r="P23" s="984">
        <f t="shared" si="6"/>
        <v>255.43001520000001</v>
      </c>
      <c r="Q23" s="984">
        <f t="shared" si="7"/>
        <v>2187.1218431999996</v>
      </c>
      <c r="R23" s="1016" t="e">
        <f t="shared" si="3"/>
        <v>#DIV/0!</v>
      </c>
      <c r="S23" s="1016">
        <f t="shared" si="4"/>
        <v>1.1494880850009455</v>
      </c>
      <c r="T23" s="984">
        <v>367.31583999999998</v>
      </c>
      <c r="U23" s="984">
        <v>5067.5217481200007</v>
      </c>
    </row>
    <row r="24" spans="1:21" s="272" customFormat="1" ht="24" customHeight="1">
      <c r="A24" s="964"/>
      <c r="B24" s="980" t="s">
        <v>807</v>
      </c>
      <c r="C24" s="984">
        <v>1502.4266909999999</v>
      </c>
      <c r="D24" s="984">
        <v>106.011568</v>
      </c>
      <c r="E24" s="984">
        <v>1502.4266909999999</v>
      </c>
      <c r="F24" s="984">
        <v>106.011568</v>
      </c>
      <c r="G24" s="984">
        <v>19.026432</v>
      </c>
      <c r="H24" s="984">
        <v>111.1455508</v>
      </c>
      <c r="I24" s="984">
        <v>282.19195180000003</v>
      </c>
      <c r="J24" s="983"/>
      <c r="K24" s="984"/>
      <c r="L24" s="984"/>
      <c r="M24" s="984"/>
      <c r="N24" s="984"/>
      <c r="O24" s="984">
        <f t="shared" si="5"/>
        <v>19.026432</v>
      </c>
      <c r="P24" s="984">
        <f t="shared" si="6"/>
        <v>111.1455508</v>
      </c>
      <c r="Q24" s="984">
        <f t="shared" si="7"/>
        <v>282.19195180000003</v>
      </c>
      <c r="R24" s="1016">
        <f t="shared" si="3"/>
        <v>1.0484285148956574</v>
      </c>
      <c r="S24" s="1016">
        <f t="shared" si="4"/>
        <v>0.18782410715305911</v>
      </c>
      <c r="T24" s="984">
        <v>0.132128</v>
      </c>
      <c r="U24" s="984">
        <v>316.45433087000004</v>
      </c>
    </row>
    <row r="25" spans="1:21" s="272" customFormat="1" ht="24" customHeight="1">
      <c r="A25" s="964"/>
      <c r="B25" s="980" t="s">
        <v>808</v>
      </c>
      <c r="C25" s="984">
        <v>4008.7016639999997</v>
      </c>
      <c r="D25" s="984">
        <v>289.23007199999995</v>
      </c>
      <c r="E25" s="984">
        <v>4008.7016639999997</v>
      </c>
      <c r="F25" s="984">
        <v>289.23007199999995</v>
      </c>
      <c r="G25" s="984">
        <v>81.853296</v>
      </c>
      <c r="H25" s="984">
        <v>288.97495600000002</v>
      </c>
      <c r="I25" s="984">
        <v>4453.989297000001</v>
      </c>
      <c r="J25" s="983"/>
      <c r="K25" s="984"/>
      <c r="L25" s="984"/>
      <c r="M25" s="984"/>
      <c r="N25" s="984"/>
      <c r="O25" s="984">
        <f t="shared" si="5"/>
        <v>81.853296</v>
      </c>
      <c r="P25" s="984">
        <f t="shared" si="6"/>
        <v>288.97495600000002</v>
      </c>
      <c r="Q25" s="984">
        <f t="shared" si="7"/>
        <v>4453.989297000001</v>
      </c>
      <c r="R25" s="1016">
        <f t="shared" si="3"/>
        <v>0.99911794787369157</v>
      </c>
      <c r="S25" s="1016">
        <f t="shared" si="4"/>
        <v>1.1110802624697396</v>
      </c>
      <c r="T25" s="984">
        <v>630.38268800000003</v>
      </c>
      <c r="U25" s="984">
        <v>4907.1100710000001</v>
      </c>
    </row>
    <row r="26" spans="1:21" s="272" customFormat="1" ht="24" customHeight="1">
      <c r="A26" s="964"/>
      <c r="B26" s="980" t="s">
        <v>809</v>
      </c>
      <c r="C26" s="984">
        <v>0</v>
      </c>
      <c r="D26" s="984">
        <v>0</v>
      </c>
      <c r="E26" s="984">
        <v>0</v>
      </c>
      <c r="F26" s="984">
        <v>0</v>
      </c>
      <c r="G26" s="984">
        <v>0</v>
      </c>
      <c r="H26" s="984">
        <v>0</v>
      </c>
      <c r="I26" s="984">
        <v>445.02462000000003</v>
      </c>
      <c r="J26" s="983"/>
      <c r="K26" s="984"/>
      <c r="L26" s="984"/>
      <c r="M26" s="984"/>
      <c r="N26" s="984"/>
      <c r="O26" s="984">
        <f t="shared" si="5"/>
        <v>0</v>
      </c>
      <c r="P26" s="984">
        <f t="shared" si="6"/>
        <v>0</v>
      </c>
      <c r="Q26" s="984">
        <f t="shared" si="7"/>
        <v>445.02462000000003</v>
      </c>
      <c r="R26" s="1016" t="e">
        <f t="shared" si="3"/>
        <v>#DIV/0!</v>
      </c>
      <c r="S26" s="1016" t="e">
        <f t="shared" si="4"/>
        <v>#DIV/0!</v>
      </c>
      <c r="T26" s="984">
        <v>0</v>
      </c>
      <c r="U26" s="984">
        <v>1442.476302</v>
      </c>
    </row>
    <row r="27" spans="1:21" s="272" customFormat="1" ht="24" customHeight="1">
      <c r="A27" s="964"/>
      <c r="B27" s="980" t="s">
        <v>810</v>
      </c>
      <c r="C27" s="984">
        <v>0</v>
      </c>
      <c r="D27" s="984">
        <v>0</v>
      </c>
      <c r="E27" s="984">
        <v>0</v>
      </c>
      <c r="F27" s="984">
        <v>0</v>
      </c>
      <c r="G27" s="984">
        <v>0</v>
      </c>
      <c r="H27" s="984">
        <v>0</v>
      </c>
      <c r="I27" s="984">
        <v>-20.712900000000001</v>
      </c>
      <c r="J27" s="983"/>
      <c r="K27" s="984"/>
      <c r="L27" s="984"/>
      <c r="M27" s="984"/>
      <c r="N27" s="984"/>
      <c r="O27" s="984">
        <f t="shared" si="5"/>
        <v>0</v>
      </c>
      <c r="P27" s="984">
        <f t="shared" si="6"/>
        <v>0</v>
      </c>
      <c r="Q27" s="984">
        <f t="shared" si="7"/>
        <v>-20.712900000000001</v>
      </c>
      <c r="R27" s="1016" t="e">
        <f t="shared" si="3"/>
        <v>#DIV/0!</v>
      </c>
      <c r="S27" s="1016" t="e">
        <f t="shared" si="4"/>
        <v>#DIV/0!</v>
      </c>
      <c r="T27" s="984">
        <v>0</v>
      </c>
      <c r="U27" s="984">
        <v>452.94332000000003</v>
      </c>
    </row>
    <row r="28" spans="1:21" s="272" customFormat="1" ht="24" customHeight="1">
      <c r="A28" s="964"/>
      <c r="B28" s="980" t="s">
        <v>811</v>
      </c>
      <c r="C28" s="984">
        <v>24275.8593</v>
      </c>
      <c r="D28" s="984">
        <v>2283.3918439999998</v>
      </c>
      <c r="E28" s="984">
        <v>24275.8593</v>
      </c>
      <c r="F28" s="984">
        <v>2283.3918439999998</v>
      </c>
      <c r="G28" s="984">
        <v>881.16671108291371</v>
      </c>
      <c r="H28" s="984">
        <v>2436.2722286876469</v>
      </c>
      <c r="I28" s="984">
        <v>21651.86379968765</v>
      </c>
      <c r="J28" s="983"/>
      <c r="K28" s="984"/>
      <c r="L28" s="984"/>
      <c r="M28" s="984"/>
      <c r="N28" s="984"/>
      <c r="O28" s="984">
        <f t="shared" si="5"/>
        <v>881.16671108291371</v>
      </c>
      <c r="P28" s="984">
        <f t="shared" si="6"/>
        <v>2436.2722286876469</v>
      </c>
      <c r="Q28" s="984">
        <f t="shared" si="7"/>
        <v>21651.86379968765</v>
      </c>
      <c r="R28" s="1016">
        <f t="shared" si="3"/>
        <v>1.0669531973188773</v>
      </c>
      <c r="S28" s="1016">
        <f t="shared" si="4"/>
        <v>0.89190926393644276</v>
      </c>
      <c r="T28" s="984">
        <v>5460.3962727568542</v>
      </c>
      <c r="U28" s="984">
        <v>31858.535782884854</v>
      </c>
    </row>
    <row r="29" spans="1:21" s="272" customFormat="1" ht="24" customHeight="1">
      <c r="A29" s="964"/>
      <c r="B29" s="980" t="s">
        <v>812</v>
      </c>
      <c r="C29" s="984">
        <v>0</v>
      </c>
      <c r="D29" s="984">
        <v>0</v>
      </c>
      <c r="E29" s="984">
        <v>0</v>
      </c>
      <c r="F29" s="984">
        <v>0</v>
      </c>
      <c r="G29" s="984">
        <v>-5181.72984</v>
      </c>
      <c r="H29" s="984">
        <v>-5181.72984</v>
      </c>
      <c r="I29" s="984">
        <v>-5181.72984</v>
      </c>
      <c r="J29" s="983"/>
      <c r="K29" s="984"/>
      <c r="L29" s="984"/>
      <c r="M29" s="984"/>
      <c r="N29" s="984"/>
      <c r="O29" s="984">
        <f t="shared" si="5"/>
        <v>-5181.72984</v>
      </c>
      <c r="P29" s="984">
        <f t="shared" si="6"/>
        <v>-5181.72984</v>
      </c>
      <c r="Q29" s="984">
        <f t="shared" si="7"/>
        <v>-5181.72984</v>
      </c>
      <c r="R29" s="1016" t="e">
        <f t="shared" si="3"/>
        <v>#DIV/0!</v>
      </c>
      <c r="S29" s="1016" t="e">
        <f t="shared" si="4"/>
        <v>#DIV/0!</v>
      </c>
      <c r="T29" s="984">
        <v>7475.4719200000072</v>
      </c>
      <c r="U29" s="984">
        <v>7475.4719200000072</v>
      </c>
    </row>
    <row r="30" spans="1:21" s="272" customFormat="1" ht="24" customHeight="1">
      <c r="A30" s="964"/>
      <c r="B30" s="980" t="s">
        <v>813</v>
      </c>
      <c r="C30" s="984">
        <v>0</v>
      </c>
      <c r="D30" s="984">
        <v>0</v>
      </c>
      <c r="E30" s="984">
        <v>0</v>
      </c>
      <c r="F30" s="984">
        <v>0</v>
      </c>
      <c r="G30" s="984">
        <v>0</v>
      </c>
      <c r="H30" s="984">
        <v>0</v>
      </c>
      <c r="I30" s="984">
        <v>0</v>
      </c>
      <c r="J30" s="983"/>
      <c r="K30" s="984"/>
      <c r="L30" s="984"/>
      <c r="M30" s="984"/>
      <c r="N30" s="984"/>
      <c r="O30" s="984">
        <f t="shared" si="5"/>
        <v>0</v>
      </c>
      <c r="P30" s="984">
        <f t="shared" si="6"/>
        <v>0</v>
      </c>
      <c r="Q30" s="984">
        <f t="shared" si="7"/>
        <v>0</v>
      </c>
      <c r="R30" s="1016" t="e">
        <f t="shared" si="3"/>
        <v>#DIV/0!</v>
      </c>
      <c r="S30" s="1016" t="e">
        <f t="shared" si="4"/>
        <v>#DIV/0!</v>
      </c>
      <c r="T30" s="984">
        <v>0</v>
      </c>
      <c r="U30" s="984">
        <v>0</v>
      </c>
    </row>
    <row r="31" spans="1:21" s="272" customFormat="1" ht="24" customHeight="1">
      <c r="A31" s="964"/>
      <c r="B31" s="980" t="s">
        <v>814</v>
      </c>
      <c r="C31" s="984">
        <v>30047.246999999999</v>
      </c>
      <c r="D31" s="984">
        <v>7241.2082759999994</v>
      </c>
      <c r="E31" s="984">
        <v>30047.246999999999</v>
      </c>
      <c r="F31" s="984">
        <v>7241.2082759999994</v>
      </c>
      <c r="G31" s="984">
        <v>1390.8453919999999</v>
      </c>
      <c r="H31" s="984">
        <v>4217.108956</v>
      </c>
      <c r="I31" s="984">
        <v>17802.874097999997</v>
      </c>
      <c r="J31" s="983"/>
      <c r="K31" s="984"/>
      <c r="L31" s="984"/>
      <c r="M31" s="984"/>
      <c r="N31" s="984"/>
      <c r="O31" s="984">
        <f t="shared" si="5"/>
        <v>1390.8453919999999</v>
      </c>
      <c r="P31" s="984">
        <f t="shared" si="6"/>
        <v>4217.108956</v>
      </c>
      <c r="Q31" s="984">
        <f t="shared" si="7"/>
        <v>17802.874097999997</v>
      </c>
      <c r="R31" s="1016">
        <f t="shared" si="3"/>
        <v>0.58237642051769656</v>
      </c>
      <c r="S31" s="1016">
        <f t="shared" si="4"/>
        <v>0.59249601462656454</v>
      </c>
      <c r="T31" s="984">
        <v>6433.2462559999994</v>
      </c>
      <c r="U31" s="984">
        <v>15319.589614</v>
      </c>
    </row>
    <row r="32" spans="1:21" s="272" customFormat="1" ht="24" customHeight="1">
      <c r="A32" s="964"/>
      <c r="B32" s="980" t="s">
        <v>815</v>
      </c>
      <c r="C32" s="984">
        <v>16085.25</v>
      </c>
      <c r="D32" s="984">
        <v>4171.0816999999997</v>
      </c>
      <c r="E32" s="984">
        <v>16085.25</v>
      </c>
      <c r="F32" s="984">
        <v>4171.0816999999997</v>
      </c>
      <c r="G32" s="984">
        <v>1515.0457120000001</v>
      </c>
      <c r="H32" s="984">
        <v>4479.7632279999998</v>
      </c>
      <c r="I32" s="984">
        <v>17076.373659999997</v>
      </c>
      <c r="J32" s="983"/>
      <c r="K32" s="984"/>
      <c r="L32" s="984"/>
      <c r="M32" s="984"/>
      <c r="N32" s="984"/>
      <c r="O32" s="984">
        <f t="shared" si="5"/>
        <v>1515.0457120000001</v>
      </c>
      <c r="P32" s="984">
        <f t="shared" si="6"/>
        <v>4479.7632279999998</v>
      </c>
      <c r="Q32" s="984">
        <f t="shared" si="7"/>
        <v>17076.373659999997</v>
      </c>
      <c r="R32" s="1016">
        <f t="shared" si="3"/>
        <v>1.074005150270732</v>
      </c>
      <c r="S32" s="1016">
        <f t="shared" si="4"/>
        <v>1.0616169260658055</v>
      </c>
      <c r="T32" s="984">
        <v>889.28750400000001</v>
      </c>
      <c r="U32" s="984">
        <v>11493.200216000001</v>
      </c>
    </row>
    <row r="33" spans="1:21" s="272" customFormat="1" ht="24" customHeight="1">
      <c r="A33" s="964"/>
      <c r="B33" s="980" t="s">
        <v>816</v>
      </c>
      <c r="C33" s="984">
        <v>0</v>
      </c>
      <c r="D33" s="984">
        <v>0</v>
      </c>
      <c r="E33" s="984">
        <v>0</v>
      </c>
      <c r="F33" s="984">
        <v>0</v>
      </c>
      <c r="G33" s="984">
        <v>0</v>
      </c>
      <c r="H33" s="984">
        <v>0</v>
      </c>
      <c r="I33" s="984">
        <v>0</v>
      </c>
      <c r="J33" s="983"/>
      <c r="K33" s="984"/>
      <c r="L33" s="984"/>
      <c r="M33" s="984"/>
      <c r="N33" s="984"/>
      <c r="O33" s="984">
        <f t="shared" si="5"/>
        <v>0</v>
      </c>
      <c r="P33" s="984">
        <f t="shared" si="6"/>
        <v>0</v>
      </c>
      <c r="Q33" s="984">
        <f t="shared" si="7"/>
        <v>0</v>
      </c>
      <c r="R33" s="1016" t="e">
        <f t="shared" si="3"/>
        <v>#DIV/0!</v>
      </c>
      <c r="S33" s="1016" t="e">
        <f t="shared" si="4"/>
        <v>#DIV/0!</v>
      </c>
      <c r="T33" s="984">
        <v>0</v>
      </c>
      <c r="U33" s="984">
        <v>0</v>
      </c>
    </row>
    <row r="34" spans="1:21" s="272" customFormat="1" ht="24" customHeight="1">
      <c r="A34" s="964"/>
      <c r="B34" s="980" t="s">
        <v>817</v>
      </c>
      <c r="C34" s="984">
        <v>0</v>
      </c>
      <c r="D34" s="984">
        <v>0</v>
      </c>
      <c r="E34" s="984">
        <v>0</v>
      </c>
      <c r="F34" s="984">
        <v>0</v>
      </c>
      <c r="G34" s="984">
        <v>0</v>
      </c>
      <c r="H34" s="984">
        <v>0</v>
      </c>
      <c r="I34" s="984">
        <v>0</v>
      </c>
      <c r="J34" s="983"/>
      <c r="K34" s="984"/>
      <c r="L34" s="984"/>
      <c r="M34" s="984"/>
      <c r="N34" s="984"/>
      <c r="O34" s="984">
        <f t="shared" si="5"/>
        <v>0</v>
      </c>
      <c r="P34" s="984">
        <f t="shared" si="6"/>
        <v>0</v>
      </c>
      <c r="Q34" s="984">
        <f t="shared" si="7"/>
        <v>0</v>
      </c>
      <c r="R34" s="1016" t="e">
        <f t="shared" si="3"/>
        <v>#DIV/0!</v>
      </c>
      <c r="S34" s="1016" t="e">
        <f t="shared" si="4"/>
        <v>#DIV/0!</v>
      </c>
      <c r="T34" s="984">
        <v>0</v>
      </c>
      <c r="U34" s="984">
        <v>0</v>
      </c>
    </row>
    <row r="35" spans="1:21" s="272" customFormat="1" ht="24" customHeight="1">
      <c r="A35" s="964"/>
      <c r="B35" s="980" t="s">
        <v>818</v>
      </c>
      <c r="C35" s="984">
        <v>0</v>
      </c>
      <c r="D35" s="984">
        <v>0</v>
      </c>
      <c r="E35" s="984">
        <v>0</v>
      </c>
      <c r="F35" s="984">
        <v>0</v>
      </c>
      <c r="G35" s="984">
        <v>0</v>
      </c>
      <c r="H35" s="984">
        <v>0</v>
      </c>
      <c r="I35" s="984">
        <v>0</v>
      </c>
      <c r="J35" s="983"/>
      <c r="K35" s="984"/>
      <c r="L35" s="984"/>
      <c r="M35" s="984"/>
      <c r="N35" s="984"/>
      <c r="O35" s="984">
        <f t="shared" si="5"/>
        <v>0</v>
      </c>
      <c r="P35" s="984">
        <f t="shared" si="6"/>
        <v>0</v>
      </c>
      <c r="Q35" s="984">
        <f t="shared" si="7"/>
        <v>0</v>
      </c>
      <c r="R35" s="1016" t="e">
        <f t="shared" si="3"/>
        <v>#DIV/0!</v>
      </c>
      <c r="S35" s="1016" t="e">
        <f t="shared" si="4"/>
        <v>#DIV/0!</v>
      </c>
      <c r="T35" s="984">
        <v>0</v>
      </c>
      <c r="U35" s="984">
        <v>0</v>
      </c>
    </row>
    <row r="36" spans="1:21" s="272" customFormat="1" ht="24" customHeight="1">
      <c r="A36" s="964"/>
      <c r="B36" s="980" t="s">
        <v>819</v>
      </c>
      <c r="C36" s="984">
        <v>0</v>
      </c>
      <c r="D36" s="984">
        <v>734.45235200000002</v>
      </c>
      <c r="E36" s="984">
        <v>0</v>
      </c>
      <c r="F36" s="984">
        <v>734.45235200000002</v>
      </c>
      <c r="G36" s="984">
        <v>200.438176</v>
      </c>
      <c r="H36" s="984">
        <v>433.43788799999999</v>
      </c>
      <c r="I36" s="984">
        <v>433.43788799999999</v>
      </c>
      <c r="J36" s="983"/>
      <c r="K36" s="984"/>
      <c r="L36" s="984"/>
      <c r="M36" s="984"/>
      <c r="N36" s="984"/>
      <c r="O36" s="984">
        <f t="shared" si="5"/>
        <v>200.438176</v>
      </c>
      <c r="P36" s="984">
        <f t="shared" si="6"/>
        <v>433.43788799999999</v>
      </c>
      <c r="Q36" s="984">
        <f t="shared" si="7"/>
        <v>433.43788799999999</v>
      </c>
      <c r="R36" s="1016">
        <f t="shared" si="3"/>
        <v>0.59015113345297043</v>
      </c>
      <c r="S36" s="1016" t="e">
        <f t="shared" si="4"/>
        <v>#DIV/0!</v>
      </c>
      <c r="T36" s="984">
        <v>0</v>
      </c>
      <c r="U36" s="984">
        <v>0</v>
      </c>
    </row>
    <row r="37" spans="1:21" s="272" customFormat="1" ht="24" customHeight="1">
      <c r="A37" s="964"/>
      <c r="B37" s="980" t="s">
        <v>820</v>
      </c>
      <c r="C37" s="984">
        <v>32126.104710000003</v>
      </c>
      <c r="D37" s="984">
        <v>15027.731639999998</v>
      </c>
      <c r="E37" s="984">
        <v>32126.104710000003</v>
      </c>
      <c r="F37" s="984">
        <v>15027.731639999998</v>
      </c>
      <c r="G37" s="984">
        <v>6029.7273439999999</v>
      </c>
      <c r="H37" s="984">
        <v>14913.976515999999</v>
      </c>
      <c r="I37" s="984">
        <v>28277.975837999998</v>
      </c>
      <c r="J37" s="983"/>
      <c r="K37" s="984"/>
      <c r="L37" s="984"/>
      <c r="M37" s="984"/>
      <c r="N37" s="984"/>
      <c r="O37" s="984">
        <f t="shared" si="5"/>
        <v>6029.7273439999999</v>
      </c>
      <c r="P37" s="984">
        <f t="shared" si="6"/>
        <v>14913.976515999999</v>
      </c>
      <c r="Q37" s="984">
        <f t="shared" si="7"/>
        <v>28277.975837999998</v>
      </c>
      <c r="R37" s="1016">
        <f t="shared" si="3"/>
        <v>0.99243031970991469</v>
      </c>
      <c r="S37" s="1016">
        <f t="shared" si="4"/>
        <v>0.88021800629933877</v>
      </c>
      <c r="T37" s="984">
        <v>5298.3328000000001</v>
      </c>
      <c r="U37" s="984">
        <v>18333.191326</v>
      </c>
    </row>
    <row r="38" spans="1:21" s="272" customFormat="1" ht="24" customHeight="1">
      <c r="A38" s="964"/>
      <c r="B38" s="980" t="s">
        <v>821</v>
      </c>
      <c r="C38" s="984">
        <v>6339.0683429999999</v>
      </c>
      <c r="D38" s="984">
        <v>0</v>
      </c>
      <c r="E38" s="984">
        <v>6339.0683429999999</v>
      </c>
      <c r="F38" s="984">
        <v>0</v>
      </c>
      <c r="G38" s="984">
        <v>1435.9010547941803</v>
      </c>
      <c r="H38" s="984">
        <v>1435.9010547941803</v>
      </c>
      <c r="I38" s="984">
        <v>7862.8978747941801</v>
      </c>
      <c r="J38" s="983"/>
      <c r="K38" s="984"/>
      <c r="L38" s="984"/>
      <c r="M38" s="984"/>
      <c r="N38" s="984"/>
      <c r="O38" s="984">
        <f t="shared" si="5"/>
        <v>1435.9010547941803</v>
      </c>
      <c r="P38" s="984">
        <f t="shared" si="6"/>
        <v>1435.9010547941803</v>
      </c>
      <c r="Q38" s="984">
        <f t="shared" si="7"/>
        <v>7862.8978747941801</v>
      </c>
      <c r="R38" s="1016" t="e">
        <f t="shared" si="3"/>
        <v>#DIV/0!</v>
      </c>
      <c r="S38" s="1016">
        <f t="shared" si="4"/>
        <v>1.2403869858063432</v>
      </c>
      <c r="T38" s="984">
        <v>0</v>
      </c>
      <c r="U38" s="984">
        <v>7247.9886399999996</v>
      </c>
    </row>
    <row r="39" spans="1:21" s="272" customFormat="1" ht="24" customHeight="1">
      <c r="A39" s="964"/>
      <c r="B39" s="980" t="s">
        <v>822</v>
      </c>
      <c r="C39" s="984">
        <v>594.83254499999998</v>
      </c>
      <c r="D39" s="984">
        <v>0</v>
      </c>
      <c r="E39" s="984">
        <v>594.83254499999998</v>
      </c>
      <c r="F39" s="984">
        <v>0</v>
      </c>
      <c r="G39" s="984">
        <v>0</v>
      </c>
      <c r="H39" s="984">
        <v>0</v>
      </c>
      <c r="I39" s="984">
        <v>490.19959</v>
      </c>
      <c r="J39" s="983"/>
      <c r="K39" s="984"/>
      <c r="L39" s="984"/>
      <c r="M39" s="984"/>
      <c r="N39" s="984"/>
      <c r="O39" s="984">
        <f t="shared" si="5"/>
        <v>0</v>
      </c>
      <c r="P39" s="984">
        <f t="shared" si="6"/>
        <v>0</v>
      </c>
      <c r="Q39" s="984">
        <f t="shared" si="7"/>
        <v>490.19959</v>
      </c>
      <c r="R39" s="1016" t="e">
        <f t="shared" si="3"/>
        <v>#DIV/0!</v>
      </c>
      <c r="S39" s="1016">
        <f t="shared" si="4"/>
        <v>0.82409678844993262</v>
      </c>
      <c r="T39" s="984">
        <v>0</v>
      </c>
      <c r="U39" s="984">
        <v>12926.48190776</v>
      </c>
    </row>
    <row r="40" spans="1:21" s="272" customFormat="1" ht="24" customHeight="1">
      <c r="A40" s="964"/>
      <c r="B40" s="980" t="s">
        <v>823</v>
      </c>
      <c r="C40" s="984">
        <v>198.620667</v>
      </c>
      <c r="D40" s="984">
        <v>0</v>
      </c>
      <c r="E40" s="984">
        <v>198.620667</v>
      </c>
      <c r="F40" s="984">
        <v>0</v>
      </c>
      <c r="G40" s="984">
        <v>0</v>
      </c>
      <c r="H40" s="984">
        <v>0</v>
      </c>
      <c r="I40" s="984">
        <v>140.30937700000001</v>
      </c>
      <c r="J40" s="983"/>
      <c r="K40" s="984"/>
      <c r="L40" s="984"/>
      <c r="M40" s="984"/>
      <c r="N40" s="984"/>
      <c r="O40" s="984">
        <f t="shared" si="5"/>
        <v>0</v>
      </c>
      <c r="P40" s="984">
        <f t="shared" si="6"/>
        <v>0</v>
      </c>
      <c r="Q40" s="984">
        <f t="shared" si="7"/>
        <v>140.30937700000001</v>
      </c>
      <c r="R40" s="1016" t="e">
        <f t="shared" si="3"/>
        <v>#DIV/0!</v>
      </c>
      <c r="S40" s="1016">
        <f t="shared" si="4"/>
        <v>0.7064188189439522</v>
      </c>
      <c r="T40" s="984">
        <v>0</v>
      </c>
      <c r="U40" s="984">
        <v>7001.1579240000001</v>
      </c>
    </row>
    <row r="41" spans="1:21" s="272" customFormat="1" ht="24" customHeight="1">
      <c r="A41" s="964"/>
      <c r="B41" s="980" t="s">
        <v>824</v>
      </c>
      <c r="C41" s="984">
        <v>12388.280481</v>
      </c>
      <c r="D41" s="984">
        <v>2109.183008</v>
      </c>
      <c r="E41" s="984">
        <v>12388.280481</v>
      </c>
      <c r="F41" s="984">
        <v>2109.183008</v>
      </c>
      <c r="G41" s="984">
        <v>85.222560000003597</v>
      </c>
      <c r="H41" s="984">
        <v>110.4101720000036</v>
      </c>
      <c r="I41" s="984">
        <v>4559.4797620000036</v>
      </c>
      <c r="J41" s="983"/>
      <c r="K41" s="984"/>
      <c r="L41" s="984"/>
      <c r="M41" s="984"/>
      <c r="N41" s="984"/>
      <c r="O41" s="984">
        <f t="shared" si="5"/>
        <v>85.222560000003597</v>
      </c>
      <c r="P41" s="984">
        <f t="shared" si="6"/>
        <v>110.4101720000036</v>
      </c>
      <c r="Q41" s="984">
        <f t="shared" si="7"/>
        <v>4559.4797620000036</v>
      </c>
      <c r="R41" s="1016">
        <f t="shared" si="3"/>
        <v>5.2347364634185219E-2</v>
      </c>
      <c r="S41" s="1016">
        <f t="shared" si="4"/>
        <v>0.36804783109269379</v>
      </c>
      <c r="T41" s="984">
        <v>0</v>
      </c>
      <c r="U41" s="984">
        <v>12087.662991999998</v>
      </c>
    </row>
    <row r="42" spans="1:21" s="272" customFormat="1" ht="24" customHeight="1">
      <c r="A42" s="964"/>
      <c r="B42" s="980" t="s">
        <v>825</v>
      </c>
      <c r="C42" s="984">
        <v>17870.970114</v>
      </c>
      <c r="D42" s="984">
        <v>337.89840453279999</v>
      </c>
      <c r="E42" s="984">
        <v>17870.970114</v>
      </c>
      <c r="F42" s="984">
        <v>337.89840453279999</v>
      </c>
      <c r="G42" s="984">
        <v>45.076033851414905</v>
      </c>
      <c r="H42" s="984">
        <v>204.67915888565093</v>
      </c>
      <c r="I42" s="984">
        <v>5125.8217236918208</v>
      </c>
      <c r="J42" s="983"/>
      <c r="K42" s="984"/>
      <c r="L42" s="984"/>
      <c r="M42" s="984"/>
      <c r="N42" s="984"/>
      <c r="O42" s="984">
        <f t="shared" si="5"/>
        <v>45.076033851414905</v>
      </c>
      <c r="P42" s="984">
        <f t="shared" si="6"/>
        <v>204.67915888565093</v>
      </c>
      <c r="Q42" s="984">
        <f t="shared" si="7"/>
        <v>5125.8217236918208</v>
      </c>
      <c r="R42" s="1016">
        <f t="shared" si="3"/>
        <v>0.60574171449153025</v>
      </c>
      <c r="S42" s="1016">
        <f t="shared" si="4"/>
        <v>0.28682392119699679</v>
      </c>
      <c r="T42" s="984">
        <v>0</v>
      </c>
      <c r="U42" s="984">
        <v>3777.6382393683521</v>
      </c>
    </row>
    <row r="43" spans="1:21" s="272" customFormat="1" ht="24" customHeight="1">
      <c r="A43" s="964"/>
      <c r="B43" s="980" t="s">
        <v>826</v>
      </c>
      <c r="C43" s="984">
        <v>48257.680229999998</v>
      </c>
      <c r="D43" s="984">
        <v>16664.597599999997</v>
      </c>
      <c r="E43" s="984">
        <v>48257.680229999998</v>
      </c>
      <c r="F43" s="984">
        <v>16664.597599999997</v>
      </c>
      <c r="G43" s="984">
        <v>2455.6631338463944</v>
      </c>
      <c r="H43" s="984">
        <v>6522.7599358579937</v>
      </c>
      <c r="I43" s="984">
        <v>22525.890321198607</v>
      </c>
      <c r="J43" s="983"/>
      <c r="K43" s="984"/>
      <c r="L43" s="984"/>
      <c r="M43" s="984"/>
      <c r="N43" s="984"/>
      <c r="O43" s="984">
        <f t="shared" si="5"/>
        <v>2455.6631338463944</v>
      </c>
      <c r="P43" s="984">
        <f t="shared" si="6"/>
        <v>6522.7599358579937</v>
      </c>
      <c r="Q43" s="984">
        <f t="shared" si="7"/>
        <v>22525.890321198607</v>
      </c>
      <c r="R43" s="1016">
        <f t="shared" si="3"/>
        <v>0.39141418787441917</v>
      </c>
      <c r="S43" s="1016">
        <f t="shared" si="4"/>
        <v>0.4667835298721032</v>
      </c>
      <c r="T43" s="984">
        <v>0</v>
      </c>
      <c r="U43" s="984">
        <v>20755.405760380803</v>
      </c>
    </row>
    <row r="44" spans="1:21" s="272" customFormat="1" ht="24" customHeight="1">
      <c r="A44" s="964"/>
      <c r="B44" s="980" t="s">
        <v>827</v>
      </c>
      <c r="C44" s="984">
        <v>11145.276701999999</v>
      </c>
      <c r="D44" s="984">
        <v>1934.11924</v>
      </c>
      <c r="E44" s="984">
        <v>11145.276701999999</v>
      </c>
      <c r="F44" s="984">
        <v>1934.11924</v>
      </c>
      <c r="G44" s="984">
        <v>1929.8505899603394</v>
      </c>
      <c r="H44" s="984">
        <v>2970.7230986039403</v>
      </c>
      <c r="I44" s="984">
        <v>8990.7965995698087</v>
      </c>
      <c r="J44" s="983"/>
      <c r="K44" s="984"/>
      <c r="L44" s="984"/>
      <c r="M44" s="984"/>
      <c r="N44" s="984"/>
      <c r="O44" s="984">
        <f t="shared" si="5"/>
        <v>1929.8505899603394</v>
      </c>
      <c r="P44" s="984">
        <f t="shared" si="6"/>
        <v>2970.7230986039403</v>
      </c>
      <c r="Q44" s="984">
        <f t="shared" si="7"/>
        <v>8990.7965995698087</v>
      </c>
      <c r="R44" s="1016">
        <f t="shared" si="3"/>
        <v>1.5359565414405063</v>
      </c>
      <c r="S44" s="1016">
        <f t="shared" si="4"/>
        <v>0.8066911966354704</v>
      </c>
      <c r="T44" s="984">
        <v>1156.6528279630818</v>
      </c>
      <c r="U44" s="984">
        <v>7407.2145813063398</v>
      </c>
    </row>
    <row r="45" spans="1:21" s="272" customFormat="1" ht="24" customHeight="1">
      <c r="A45" s="964"/>
      <c r="B45" s="980" t="s">
        <v>828</v>
      </c>
      <c r="C45" s="984">
        <v>10722.170286</v>
      </c>
      <c r="D45" s="984">
        <v>2861.4533660903994</v>
      </c>
      <c r="E45" s="984">
        <v>10722.170286</v>
      </c>
      <c r="F45" s="984">
        <v>2861.4533660903994</v>
      </c>
      <c r="G45" s="984">
        <v>1564.9240320000006</v>
      </c>
      <c r="H45" s="984">
        <v>3878.911516000001</v>
      </c>
      <c r="I45" s="984">
        <v>10927.883403000002</v>
      </c>
      <c r="J45" s="983"/>
      <c r="K45" s="984"/>
      <c r="L45" s="984"/>
      <c r="M45" s="984"/>
      <c r="N45" s="984"/>
      <c r="O45" s="984">
        <f t="shared" si="5"/>
        <v>1564.9240320000006</v>
      </c>
      <c r="P45" s="984">
        <f t="shared" si="6"/>
        <v>3878.911516000001</v>
      </c>
      <c r="Q45" s="984">
        <f t="shared" si="7"/>
        <v>10927.883403000002</v>
      </c>
      <c r="R45" s="1016">
        <f t="shared" si="3"/>
        <v>1.355573905892359</v>
      </c>
      <c r="S45" s="1016">
        <f t="shared" si="4"/>
        <v>1.0191857722376039</v>
      </c>
      <c r="T45" s="984">
        <v>4464.3408639999998</v>
      </c>
      <c r="U45" s="984">
        <v>9510.2897589999993</v>
      </c>
    </row>
    <row r="46" spans="1:21" s="272" customFormat="1" ht="24" customHeight="1">
      <c r="A46" s="1012"/>
      <c r="B46" s="1013" t="s">
        <v>876</v>
      </c>
      <c r="C46" s="1014">
        <v>23484.465</v>
      </c>
      <c r="D46" s="1014">
        <v>1202.363212</v>
      </c>
      <c r="E46" s="1014">
        <v>23484.465</v>
      </c>
      <c r="F46" s="1014">
        <v>1202.363212</v>
      </c>
      <c r="G46" s="1014">
        <v>3536.8683680000654</v>
      </c>
      <c r="H46" s="984">
        <v>6993.6536080000651</v>
      </c>
      <c r="I46" s="984">
        <v>23887.057626000074</v>
      </c>
      <c r="J46" s="1015"/>
      <c r="K46" s="1014"/>
      <c r="L46" s="1014"/>
      <c r="M46" s="1014"/>
      <c r="N46" s="1014"/>
      <c r="O46" s="984">
        <f t="shared" si="5"/>
        <v>3536.8683680000654</v>
      </c>
      <c r="P46" s="984">
        <f t="shared" si="6"/>
        <v>6993.6536080000651</v>
      </c>
      <c r="Q46" s="984">
        <f t="shared" si="7"/>
        <v>23887.057626000074</v>
      </c>
      <c r="R46" s="1016">
        <f t="shared" si="3"/>
        <v>5.816589810966426</v>
      </c>
      <c r="S46" s="1016">
        <f t="shared" si="4"/>
        <v>1.0171429336797784</v>
      </c>
      <c r="T46" s="1014">
        <v>0</v>
      </c>
      <c r="U46" s="984">
        <v>0</v>
      </c>
    </row>
    <row r="47" spans="1:21" s="272" customFormat="1" ht="24" customHeight="1">
      <c r="A47" s="964"/>
      <c r="B47" s="980" t="s">
        <v>830</v>
      </c>
      <c r="C47" s="984">
        <v>2233.9838609999997</v>
      </c>
      <c r="D47" s="984">
        <v>0</v>
      </c>
      <c r="E47" s="984">
        <v>2233.9838609999997</v>
      </c>
      <c r="F47" s="984">
        <v>0</v>
      </c>
      <c r="G47" s="984">
        <v>0</v>
      </c>
      <c r="H47" s="984">
        <v>0</v>
      </c>
      <c r="I47" s="984">
        <v>3221.9176615599999</v>
      </c>
      <c r="J47" s="983"/>
      <c r="K47" s="984"/>
      <c r="L47" s="984"/>
      <c r="M47" s="984"/>
      <c r="N47" s="984"/>
      <c r="O47" s="984">
        <f t="shared" si="5"/>
        <v>0</v>
      </c>
      <c r="P47" s="984">
        <f t="shared" si="6"/>
        <v>0</v>
      </c>
      <c r="Q47" s="984">
        <f t="shared" si="7"/>
        <v>3221.9176615599999</v>
      </c>
      <c r="R47" s="1016" t="e">
        <f t="shared" si="3"/>
        <v>#DIV/0!</v>
      </c>
      <c r="S47" s="1016">
        <f t="shared" si="4"/>
        <v>1.4422296050598014</v>
      </c>
      <c r="T47" s="984">
        <v>0</v>
      </c>
      <c r="U47" s="984">
        <v>2156.8371848799998</v>
      </c>
    </row>
    <row r="48" spans="1:21" s="272" customFormat="1" ht="24" customHeight="1">
      <c r="A48" s="964"/>
      <c r="B48" s="980" t="s">
        <v>831</v>
      </c>
      <c r="C48" s="984">
        <v>2026.7415000000001</v>
      </c>
      <c r="D48" s="984">
        <v>7007.6803119999995</v>
      </c>
      <c r="E48" s="984">
        <v>2026.7415000000001</v>
      </c>
      <c r="F48" s="984">
        <v>7007.6803119999995</v>
      </c>
      <c r="G48" s="984">
        <v>2560.3815350973323</v>
      </c>
      <c r="H48" s="984">
        <v>4860.5176103249323</v>
      </c>
      <c r="I48" s="984">
        <v>8718.8853213249313</v>
      </c>
      <c r="J48" s="983"/>
      <c r="K48" s="984"/>
      <c r="L48" s="984"/>
      <c r="M48" s="984"/>
      <c r="N48" s="984"/>
      <c r="O48" s="984">
        <f t="shared" si="5"/>
        <v>2560.3815350973323</v>
      </c>
      <c r="P48" s="984">
        <f t="shared" si="6"/>
        <v>4860.5176103249323</v>
      </c>
      <c r="Q48" s="984">
        <f t="shared" si="7"/>
        <v>8718.8853213249313</v>
      </c>
      <c r="R48" s="1016">
        <f t="shared" si="3"/>
        <v>0.69359865089760853</v>
      </c>
      <c r="S48" s="1016">
        <f t="shared" si="4"/>
        <v>4.3019227273556746</v>
      </c>
      <c r="T48" s="984">
        <v>8.826222513343418E-3</v>
      </c>
      <c r="U48" s="984">
        <v>3511.2200202225135</v>
      </c>
    </row>
    <row r="49" spans="1:21" s="272" customFormat="1" ht="24" customHeight="1">
      <c r="A49" s="964"/>
      <c r="B49" s="980" t="s">
        <v>832</v>
      </c>
      <c r="C49" s="984">
        <v>0</v>
      </c>
      <c r="D49" s="984">
        <v>0</v>
      </c>
      <c r="E49" s="984">
        <v>0</v>
      </c>
      <c r="F49" s="984">
        <v>0</v>
      </c>
      <c r="G49" s="984">
        <v>0</v>
      </c>
      <c r="H49" s="984">
        <v>0</v>
      </c>
      <c r="I49" s="984">
        <v>0</v>
      </c>
      <c r="J49" s="983"/>
      <c r="K49" s="984"/>
      <c r="L49" s="984"/>
      <c r="M49" s="984"/>
      <c r="N49" s="984"/>
      <c r="O49" s="984">
        <f t="shared" si="5"/>
        <v>0</v>
      </c>
      <c r="P49" s="984">
        <f t="shared" si="6"/>
        <v>0</v>
      </c>
      <c r="Q49" s="984">
        <f t="shared" si="7"/>
        <v>0</v>
      </c>
      <c r="R49" s="1016" t="e">
        <f t="shared" si="3"/>
        <v>#DIV/0!</v>
      </c>
      <c r="S49" s="1016" t="e">
        <f t="shared" si="4"/>
        <v>#DIV/0!</v>
      </c>
      <c r="T49" s="984">
        <v>0</v>
      </c>
      <c r="U49" s="984">
        <v>0</v>
      </c>
    </row>
    <row r="50" spans="1:21" s="272" customFormat="1" ht="24" customHeight="1">
      <c r="A50" s="964"/>
      <c r="B50" s="980" t="s">
        <v>833</v>
      </c>
      <c r="C50" s="984">
        <v>613.42065990000003</v>
      </c>
      <c r="D50" s="984">
        <v>920.69599999999991</v>
      </c>
      <c r="E50" s="984">
        <v>613.42065990000003</v>
      </c>
      <c r="F50" s="984">
        <v>920.69599999999991</v>
      </c>
      <c r="G50" s="984">
        <v>0</v>
      </c>
      <c r="H50" s="984">
        <v>0</v>
      </c>
      <c r="I50" s="984">
        <v>495.12148999999999</v>
      </c>
      <c r="J50" s="983"/>
      <c r="K50" s="984"/>
      <c r="L50" s="984"/>
      <c r="M50" s="984"/>
      <c r="N50" s="984"/>
      <c r="O50" s="984">
        <f t="shared" si="5"/>
        <v>0</v>
      </c>
      <c r="P50" s="984">
        <f t="shared" si="6"/>
        <v>0</v>
      </c>
      <c r="Q50" s="984">
        <f t="shared" si="7"/>
        <v>495.12148999999999</v>
      </c>
      <c r="R50" s="1016">
        <f t="shared" si="3"/>
        <v>0</v>
      </c>
      <c r="S50" s="1016">
        <f t="shared" si="4"/>
        <v>0.8071483769078055</v>
      </c>
      <c r="T50" s="984">
        <v>0</v>
      </c>
      <c r="U50" s="984">
        <v>495.18520799999999</v>
      </c>
    </row>
    <row r="51" spans="1:21" s="272" customFormat="1" ht="24" customHeight="1">
      <c r="A51" s="964"/>
      <c r="B51" s="980" t="s">
        <v>834</v>
      </c>
      <c r="C51" s="984">
        <v>0</v>
      </c>
      <c r="D51" s="984">
        <v>985.47353999999984</v>
      </c>
      <c r="E51" s="984">
        <v>0</v>
      </c>
      <c r="F51" s="984">
        <v>985.47353999999984</v>
      </c>
      <c r="G51" s="984">
        <v>1937.9571131100295</v>
      </c>
      <c r="H51" s="984">
        <v>2283.2452137936293</v>
      </c>
      <c r="I51" s="984">
        <v>2283.2452137936293</v>
      </c>
      <c r="J51" s="983"/>
      <c r="K51" s="984"/>
      <c r="L51" s="984"/>
      <c r="M51" s="984"/>
      <c r="N51" s="984"/>
      <c r="O51" s="984">
        <f t="shared" si="5"/>
        <v>1937.9571131100295</v>
      </c>
      <c r="P51" s="984">
        <f t="shared" si="6"/>
        <v>2283.2452137936293</v>
      </c>
      <c r="Q51" s="984">
        <f t="shared" si="7"/>
        <v>2283.2452137936293</v>
      </c>
      <c r="R51" s="1016">
        <f t="shared" si="3"/>
        <v>2.3169015920951361</v>
      </c>
      <c r="S51" s="1016" t="e">
        <f t="shared" si="4"/>
        <v>#DIV/0!</v>
      </c>
      <c r="T51" s="984">
        <v>1187.8268527516748</v>
      </c>
      <c r="U51" s="984">
        <v>1606.6350323273919</v>
      </c>
    </row>
    <row r="52" spans="1:21" s="272" customFormat="1" ht="24" customHeight="1">
      <c r="A52" s="964"/>
      <c r="B52" s="980" t="s">
        <v>835</v>
      </c>
      <c r="C52" s="984">
        <v>1564.515756</v>
      </c>
      <c r="D52" s="984">
        <v>0</v>
      </c>
      <c r="E52" s="984">
        <v>1564.515756</v>
      </c>
      <c r="F52" s="984">
        <v>0</v>
      </c>
      <c r="G52" s="984">
        <v>0</v>
      </c>
      <c r="H52" s="984">
        <v>0</v>
      </c>
      <c r="I52" s="984">
        <v>1336.8697999999999</v>
      </c>
      <c r="J52" s="983"/>
      <c r="K52" s="984"/>
      <c r="L52" s="984"/>
      <c r="M52" s="984"/>
      <c r="N52" s="984"/>
      <c r="O52" s="984">
        <f t="shared" si="5"/>
        <v>0</v>
      </c>
      <c r="P52" s="984">
        <f t="shared" si="6"/>
        <v>0</v>
      </c>
      <c r="Q52" s="984">
        <f t="shared" si="7"/>
        <v>1336.8697999999999</v>
      </c>
      <c r="R52" s="1016" t="e">
        <f t="shared" si="3"/>
        <v>#DIV/0!</v>
      </c>
      <c r="S52" s="1016">
        <f t="shared" si="4"/>
        <v>0.85449430270870341</v>
      </c>
      <c r="T52" s="984">
        <v>0</v>
      </c>
      <c r="U52" s="984">
        <v>1022.47396716</v>
      </c>
    </row>
    <row r="53" spans="1:21" s="272" customFormat="1" ht="24" customHeight="1">
      <c r="A53" s="964"/>
      <c r="B53" s="980" t="s">
        <v>836</v>
      </c>
      <c r="C53" s="984">
        <v>20227.523580000001</v>
      </c>
      <c r="D53" s="984">
        <v>270.65451638586404</v>
      </c>
      <c r="E53" s="984">
        <v>20227.523580000001</v>
      </c>
      <c r="F53" s="984">
        <v>270.65451638586404</v>
      </c>
      <c r="G53" s="984">
        <v>0</v>
      </c>
      <c r="H53" s="984">
        <v>269.05768601730807</v>
      </c>
      <c r="I53" s="984">
        <v>17017.803062939918</v>
      </c>
      <c r="J53" s="983"/>
      <c r="K53" s="984"/>
      <c r="L53" s="984"/>
      <c r="M53" s="984"/>
      <c r="N53" s="984"/>
      <c r="O53" s="984">
        <f t="shared" si="5"/>
        <v>0</v>
      </c>
      <c r="P53" s="984">
        <f t="shared" si="6"/>
        <v>269.05768601730807</v>
      </c>
      <c r="Q53" s="984">
        <f t="shared" si="7"/>
        <v>17017.803062939918</v>
      </c>
      <c r="R53" s="1016">
        <f t="shared" si="3"/>
        <v>0.99410011556474664</v>
      </c>
      <c r="S53" s="1016">
        <f t="shared" si="4"/>
        <v>0.84131915583409822</v>
      </c>
      <c r="T53" s="984">
        <v>0</v>
      </c>
      <c r="U53" s="984">
        <v>25330.157013785505</v>
      </c>
    </row>
    <row r="54" spans="1:21" s="272" customFormat="1" ht="24" customHeight="1">
      <c r="A54" s="964"/>
      <c r="B54" s="980" t="s">
        <v>837</v>
      </c>
      <c r="C54" s="984">
        <v>41916.552975000006</v>
      </c>
      <c r="D54" s="984">
        <v>6935.6687320000001</v>
      </c>
      <c r="E54" s="984">
        <v>41916.552975000006</v>
      </c>
      <c r="F54" s="984">
        <v>6935.6687320000001</v>
      </c>
      <c r="G54" s="984">
        <v>2252.4102130420151</v>
      </c>
      <c r="H54" s="984">
        <v>6855.4622930420155</v>
      </c>
      <c r="I54" s="984">
        <v>42285.636890806541</v>
      </c>
      <c r="J54" s="983"/>
      <c r="K54" s="984"/>
      <c r="L54" s="984"/>
      <c r="M54" s="984"/>
      <c r="N54" s="984"/>
      <c r="O54" s="984">
        <f t="shared" si="5"/>
        <v>2252.4102130420151</v>
      </c>
      <c r="P54" s="984">
        <f t="shared" si="6"/>
        <v>6855.4622930420155</v>
      </c>
      <c r="Q54" s="984">
        <f t="shared" si="7"/>
        <v>42285.636890806541</v>
      </c>
      <c r="R54" s="1016">
        <f t="shared" si="3"/>
        <v>0.98843565890223017</v>
      </c>
      <c r="S54" s="1016">
        <f t="shared" si="4"/>
        <v>1.008805206764656</v>
      </c>
      <c r="T54" s="984">
        <v>2114.0479999999998</v>
      </c>
      <c r="U54" s="984">
        <v>37220.507701999995</v>
      </c>
    </row>
    <row r="55" spans="1:21" s="272" customFormat="1" ht="24" customHeight="1">
      <c r="A55" s="964"/>
      <c r="B55" s="980" t="s">
        <v>838</v>
      </c>
      <c r="C55" s="984">
        <v>0</v>
      </c>
      <c r="D55" s="984">
        <v>0</v>
      </c>
      <c r="E55" s="984">
        <v>0</v>
      </c>
      <c r="F55" s="984">
        <v>0</v>
      </c>
      <c r="G55" s="984">
        <v>0</v>
      </c>
      <c r="H55" s="984">
        <v>0</v>
      </c>
      <c r="I55" s="984">
        <v>0</v>
      </c>
      <c r="J55" s="983"/>
      <c r="K55" s="984"/>
      <c r="L55" s="984"/>
      <c r="M55" s="984"/>
      <c r="N55" s="984"/>
      <c r="O55" s="984">
        <f t="shared" si="5"/>
        <v>0</v>
      </c>
      <c r="P55" s="984">
        <f t="shared" si="6"/>
        <v>0</v>
      </c>
      <c r="Q55" s="984">
        <f t="shared" si="7"/>
        <v>0</v>
      </c>
      <c r="R55" s="1016" t="e">
        <f t="shared" si="3"/>
        <v>#DIV/0!</v>
      </c>
      <c r="S55" s="1016" t="e">
        <f t="shared" si="4"/>
        <v>#DIV/0!</v>
      </c>
      <c r="T55" s="984">
        <v>0</v>
      </c>
      <c r="U55" s="984">
        <v>0</v>
      </c>
    </row>
    <row r="56" spans="1:21" s="272" customFormat="1" ht="24" customHeight="1">
      <c r="A56" s="964"/>
      <c r="B56" s="980" t="s">
        <v>839</v>
      </c>
      <c r="C56" s="984">
        <v>78759.527339803943</v>
      </c>
      <c r="D56" s="984">
        <v>27800.941832</v>
      </c>
      <c r="E56" s="984">
        <v>78759.527339803943</v>
      </c>
      <c r="F56" s="984">
        <v>27800.941832</v>
      </c>
      <c r="G56" s="984">
        <v>4652.6432284086795</v>
      </c>
      <c r="H56" s="984">
        <v>8343.5923244086789</v>
      </c>
      <c r="I56" s="984">
        <v>14410.63725960868</v>
      </c>
      <c r="J56" s="983"/>
      <c r="K56" s="984"/>
      <c r="L56" s="984"/>
      <c r="M56" s="984"/>
      <c r="N56" s="984"/>
      <c r="O56" s="984">
        <f t="shared" si="5"/>
        <v>4652.6432284086795</v>
      </c>
      <c r="P56" s="984">
        <f t="shared" si="6"/>
        <v>8343.5923244086789</v>
      </c>
      <c r="Q56" s="984">
        <f t="shared" si="7"/>
        <v>14410.63725960868</v>
      </c>
      <c r="R56" s="1016">
        <f t="shared" si="3"/>
        <v>0.30011905261442867</v>
      </c>
      <c r="S56" s="1016">
        <f t="shared" si="4"/>
        <v>0.18297008306607435</v>
      </c>
      <c r="T56" s="984">
        <v>3345.679152000002</v>
      </c>
      <c r="U56" s="984">
        <v>7844.3251859999946</v>
      </c>
    </row>
    <row r="57" spans="1:21" s="272" customFormat="1" ht="24" customHeight="1">
      <c r="A57" s="964"/>
      <c r="B57" s="980" t="s">
        <v>840</v>
      </c>
      <c r="C57" s="984">
        <v>263.15468999999996</v>
      </c>
      <c r="D57" s="984">
        <v>0</v>
      </c>
      <c r="E57" s="984">
        <v>263.15468999999996</v>
      </c>
      <c r="F57" s="984">
        <v>0</v>
      </c>
      <c r="G57" s="984">
        <v>0</v>
      </c>
      <c r="H57" s="984">
        <v>0</v>
      </c>
      <c r="I57" s="984">
        <v>272.16872999999998</v>
      </c>
      <c r="J57" s="983"/>
      <c r="K57" s="984"/>
      <c r="L57" s="984"/>
      <c r="M57" s="984"/>
      <c r="N57" s="984"/>
      <c r="O57" s="984">
        <f t="shared" si="5"/>
        <v>0</v>
      </c>
      <c r="P57" s="984">
        <f t="shared" si="6"/>
        <v>0</v>
      </c>
      <c r="Q57" s="984">
        <f t="shared" si="7"/>
        <v>272.16872999999998</v>
      </c>
      <c r="R57" s="1016" t="e">
        <f t="shared" si="3"/>
        <v>#DIV/0!</v>
      </c>
      <c r="S57" s="1016">
        <f t="shared" si="4"/>
        <v>1.0342537691424007</v>
      </c>
      <c r="T57" s="984">
        <v>0</v>
      </c>
      <c r="U57" s="984">
        <v>640.71187999999995</v>
      </c>
    </row>
    <row r="58" spans="1:21" s="272" customFormat="1" ht="24" customHeight="1">
      <c r="A58" s="964"/>
      <c r="B58" s="980" t="s">
        <v>873</v>
      </c>
      <c r="C58" s="984">
        <v>628.60577152223095</v>
      </c>
      <c r="D58" s="984">
        <v>169.00473175572208</v>
      </c>
      <c r="E58" s="984">
        <v>628.60577152223095</v>
      </c>
      <c r="F58" s="984">
        <v>169.00473175572208</v>
      </c>
      <c r="G58" s="984">
        <v>61.710052079999997</v>
      </c>
      <c r="H58" s="984">
        <v>178.57692036</v>
      </c>
      <c r="I58" s="984">
        <v>587.7590227899999</v>
      </c>
      <c r="J58" s="983"/>
      <c r="K58" s="984"/>
      <c r="L58" s="984"/>
      <c r="M58" s="984"/>
      <c r="N58" s="984"/>
      <c r="O58" s="984">
        <f t="shared" si="5"/>
        <v>61.710052079999997</v>
      </c>
      <c r="P58" s="984">
        <f t="shared" si="6"/>
        <v>178.57692036</v>
      </c>
      <c r="Q58" s="984">
        <f t="shared" si="7"/>
        <v>587.7590227899999</v>
      </c>
      <c r="R58" s="1016">
        <f t="shared" si="3"/>
        <v>1.0566385834576129</v>
      </c>
      <c r="S58" s="1016">
        <f t="shared" si="4"/>
        <v>0.93502008638368594</v>
      </c>
      <c r="T58" s="984">
        <v>53.677719311926701</v>
      </c>
      <c r="U58" s="984">
        <v>473.23164426592666</v>
      </c>
    </row>
    <row r="59" spans="1:21" s="272" customFormat="1" ht="24" customHeight="1">
      <c r="A59" s="964"/>
      <c r="B59" s="980" t="s">
        <v>874</v>
      </c>
      <c r="C59" s="984">
        <v>19945.71</v>
      </c>
      <c r="D59" s="984">
        <v>5274.7922439249833</v>
      </c>
      <c r="E59" s="984">
        <v>19945.71</v>
      </c>
      <c r="F59" s="984">
        <v>5274.7922439249833</v>
      </c>
      <c r="G59" s="984">
        <v>1683.2512623999999</v>
      </c>
      <c r="H59" s="984">
        <v>5214.9624560000002</v>
      </c>
      <c r="I59" s="984">
        <v>20222.098073599998</v>
      </c>
      <c r="J59" s="983"/>
      <c r="K59" s="984"/>
      <c r="L59" s="984"/>
      <c r="M59" s="984"/>
      <c r="N59" s="984"/>
      <c r="O59" s="984">
        <f t="shared" si="5"/>
        <v>1683.2512623999999</v>
      </c>
      <c r="P59" s="984">
        <f t="shared" si="6"/>
        <v>5214.9624560000002</v>
      </c>
      <c r="Q59" s="984">
        <f t="shared" si="7"/>
        <v>20222.098073599998</v>
      </c>
      <c r="R59" s="1016">
        <f t="shared" si="3"/>
        <v>0.98865741338080382</v>
      </c>
      <c r="S59" s="1016">
        <f t="shared" si="4"/>
        <v>1.0138570185568725</v>
      </c>
      <c r="T59" s="984">
        <v>1678.68624</v>
      </c>
      <c r="U59" s="984">
        <v>19817.744367899999</v>
      </c>
    </row>
    <row r="60" spans="1:21" s="272" customFormat="1" ht="24" customHeight="1">
      <c r="A60" s="964"/>
      <c r="B60" s="971" t="s">
        <v>848</v>
      </c>
      <c r="C60" s="986">
        <f>SUM(C61:C84)</f>
        <v>155334.74548829917</v>
      </c>
      <c r="D60" s="986">
        <f t="shared" ref="D60:Q60" si="8">SUM(D61:D84)</f>
        <v>27184.601624000003</v>
      </c>
      <c r="E60" s="986">
        <f t="shared" si="8"/>
        <v>147613.82548829916</v>
      </c>
      <c r="F60" s="986">
        <f t="shared" si="8"/>
        <v>26238.126135999999</v>
      </c>
      <c r="G60" s="986">
        <f t="shared" si="8"/>
        <v>13571.020175605297</v>
      </c>
      <c r="H60" s="986">
        <f t="shared" si="8"/>
        <v>29039.983433465321</v>
      </c>
      <c r="I60" s="986">
        <f t="shared" si="8"/>
        <v>80617.522464734298</v>
      </c>
      <c r="J60" s="986">
        <f t="shared" si="8"/>
        <v>7720.92</v>
      </c>
      <c r="K60" s="986">
        <f t="shared" si="8"/>
        <v>946.47548799999981</v>
      </c>
      <c r="L60" s="986">
        <f t="shared" si="8"/>
        <v>462.64619199999999</v>
      </c>
      <c r="M60" s="986">
        <f t="shared" si="8"/>
        <v>462.64619199999999</v>
      </c>
      <c r="N60" s="986">
        <f t="shared" si="8"/>
        <v>462.64619199999999</v>
      </c>
      <c r="O60" s="986">
        <f t="shared" si="8"/>
        <v>14033.666367605294</v>
      </c>
      <c r="P60" s="986">
        <f t="shared" si="8"/>
        <v>29502.629625465321</v>
      </c>
      <c r="Q60" s="986">
        <f t="shared" si="8"/>
        <v>81080.168656734299</v>
      </c>
      <c r="R60" s="1006">
        <f>P60/D60</f>
        <v>1.0852698904154197</v>
      </c>
      <c r="S60" s="1006">
        <f>Q60/C60</f>
        <v>0.52197058939940633</v>
      </c>
      <c r="T60" s="986">
        <f>SUM(T61:T84)</f>
        <v>4709.5050286400001</v>
      </c>
      <c r="U60" s="986">
        <f>SUM(U61:U84)</f>
        <v>37825.580672839998</v>
      </c>
    </row>
    <row r="61" spans="1:21" s="272" customFormat="1" ht="24" customHeight="1">
      <c r="A61" s="964"/>
      <c r="B61" s="980" t="s">
        <v>849</v>
      </c>
      <c r="C61" s="984">
        <v>7176.4664580000008</v>
      </c>
      <c r="D61" s="984">
        <v>0</v>
      </c>
      <c r="E61" s="984">
        <v>7176.4664580000008</v>
      </c>
      <c r="F61" s="984">
        <v>0</v>
      </c>
      <c r="G61" s="984">
        <v>0</v>
      </c>
      <c r="H61" s="984">
        <v>0</v>
      </c>
      <c r="I61" s="984">
        <v>6737.74269</v>
      </c>
      <c r="J61" s="983"/>
      <c r="K61" s="984"/>
      <c r="L61" s="984"/>
      <c r="M61" s="984"/>
      <c r="N61" s="984"/>
      <c r="O61" s="984">
        <f>L61+G61</f>
        <v>0</v>
      </c>
      <c r="P61" s="984">
        <f>M61+H61</f>
        <v>0</v>
      </c>
      <c r="Q61" s="984">
        <f>N61+I61</f>
        <v>6737.74269</v>
      </c>
      <c r="R61" s="1017" t="e">
        <f t="shared" ref="R61:R84" si="9">P61/D61</f>
        <v>#DIV/0!</v>
      </c>
      <c r="S61" s="1017">
        <f t="shared" ref="S61:S84" si="10">Q61/C61</f>
        <v>0.93886632501278799</v>
      </c>
      <c r="T61" s="984">
        <v>0</v>
      </c>
      <c r="U61" s="984">
        <v>0</v>
      </c>
    </row>
    <row r="62" spans="1:21" s="272" customFormat="1" ht="24" customHeight="1">
      <c r="A62" s="964"/>
      <c r="B62" s="980" t="s">
        <v>850</v>
      </c>
      <c r="C62" s="984">
        <v>855.87169566701289</v>
      </c>
      <c r="D62" s="984">
        <v>570.56846399999995</v>
      </c>
      <c r="E62" s="984">
        <v>855.87169566701289</v>
      </c>
      <c r="F62" s="984">
        <v>570.56846399999995</v>
      </c>
      <c r="G62" s="984">
        <v>329.196912</v>
      </c>
      <c r="H62" s="984">
        <v>421.29812800000002</v>
      </c>
      <c r="I62" s="984">
        <v>645.987303</v>
      </c>
      <c r="J62" s="983"/>
      <c r="K62" s="984"/>
      <c r="L62" s="984"/>
      <c r="M62" s="984"/>
      <c r="N62" s="984"/>
      <c r="O62" s="984">
        <f t="shared" ref="O62:O84" si="11">L62+G62</f>
        <v>329.196912</v>
      </c>
      <c r="P62" s="984">
        <f t="shared" ref="P62:P84" si="12">M62+H62</f>
        <v>421.29812800000002</v>
      </c>
      <c r="Q62" s="984">
        <f t="shared" ref="Q62:Q84" si="13">N62+I62</f>
        <v>645.987303</v>
      </c>
      <c r="R62" s="1017">
        <f t="shared" si="9"/>
        <v>0.7383831294258143</v>
      </c>
      <c r="S62" s="1017">
        <f t="shared" si="10"/>
        <v>0.75477119557804495</v>
      </c>
      <c r="T62" s="984">
        <v>328.20595199999997</v>
      </c>
      <c r="U62" s="984">
        <v>518.64716199999998</v>
      </c>
    </row>
    <row r="63" spans="1:21" s="272" customFormat="1" ht="24" customHeight="1">
      <c r="A63" s="964"/>
      <c r="B63" s="980" t="s">
        <v>886</v>
      </c>
      <c r="C63" s="984">
        <v>19360.142559</v>
      </c>
      <c r="D63" s="984">
        <v>117.05991999999999</v>
      </c>
      <c r="E63" s="984">
        <v>19360.142559</v>
      </c>
      <c r="F63" s="984">
        <v>117.05991999999999</v>
      </c>
      <c r="G63" s="984">
        <v>38.118927999999997</v>
      </c>
      <c r="H63" s="984">
        <v>38.118927999999997</v>
      </c>
      <c r="I63" s="984">
        <v>38.118927999999997</v>
      </c>
      <c r="J63" s="983"/>
      <c r="K63" s="984"/>
      <c r="L63" s="984"/>
      <c r="M63" s="984"/>
      <c r="N63" s="984"/>
      <c r="O63" s="984">
        <f t="shared" si="11"/>
        <v>38.118927999999997</v>
      </c>
      <c r="P63" s="984">
        <f t="shared" si="12"/>
        <v>38.118927999999997</v>
      </c>
      <c r="Q63" s="984">
        <f t="shared" si="13"/>
        <v>38.118927999999997</v>
      </c>
      <c r="R63" s="1017">
        <f t="shared" si="9"/>
        <v>0.32563603323836204</v>
      </c>
      <c r="S63" s="1017">
        <f t="shared" si="10"/>
        <v>1.9689383941173281E-3</v>
      </c>
      <c r="T63" s="984">
        <v>0</v>
      </c>
      <c r="U63" s="984">
        <v>0</v>
      </c>
    </row>
    <row r="64" spans="1:21" s="272" customFormat="1" ht="24" customHeight="1">
      <c r="A64" s="1020"/>
      <c r="B64" s="1021" t="s">
        <v>880</v>
      </c>
      <c r="C64" s="1022"/>
      <c r="D64" s="1022"/>
      <c r="E64" s="1022"/>
      <c r="F64" s="1022"/>
      <c r="G64" s="1022">
        <v>48.358848000000002</v>
      </c>
      <c r="H64" s="1022">
        <v>48.358848000000002</v>
      </c>
      <c r="I64" s="1022">
        <v>48.358848000000002</v>
      </c>
      <c r="J64" s="1023"/>
      <c r="K64" s="1022"/>
      <c r="L64" s="1022"/>
      <c r="M64" s="1022"/>
      <c r="N64" s="1022"/>
      <c r="O64" s="984">
        <f t="shared" si="11"/>
        <v>48.358848000000002</v>
      </c>
      <c r="P64" s="1022">
        <f t="shared" si="12"/>
        <v>48.358848000000002</v>
      </c>
      <c r="Q64" s="1022">
        <f t="shared" si="13"/>
        <v>48.358848000000002</v>
      </c>
      <c r="R64" s="1024"/>
      <c r="S64" s="1024"/>
      <c r="T64" s="1022">
        <v>0</v>
      </c>
      <c r="U64" s="984">
        <v>0</v>
      </c>
    </row>
    <row r="65" spans="1:21" s="272" customFormat="1" ht="24" customHeight="1">
      <c r="A65" s="1020"/>
      <c r="B65" s="1021" t="s">
        <v>881</v>
      </c>
      <c r="C65" s="1022"/>
      <c r="D65" s="1022"/>
      <c r="E65" s="1022"/>
      <c r="F65" s="1022"/>
      <c r="G65" s="1022">
        <v>536.66416682524641</v>
      </c>
      <c r="H65" s="1022">
        <v>536.66416682524641</v>
      </c>
      <c r="I65" s="1022">
        <v>536.66416682524641</v>
      </c>
      <c r="J65" s="1023"/>
      <c r="K65" s="1022"/>
      <c r="L65" s="1022"/>
      <c r="M65" s="1022"/>
      <c r="N65" s="1022"/>
      <c r="O65" s="984">
        <f t="shared" si="11"/>
        <v>536.66416682524641</v>
      </c>
      <c r="P65" s="1022">
        <f t="shared" si="12"/>
        <v>536.66416682524641</v>
      </c>
      <c r="Q65" s="1022">
        <f t="shared" si="13"/>
        <v>536.66416682524641</v>
      </c>
      <c r="R65" s="1024"/>
      <c r="S65" s="1024"/>
      <c r="T65" s="1022">
        <v>0</v>
      </c>
      <c r="U65" s="984">
        <v>0</v>
      </c>
    </row>
    <row r="66" spans="1:21" s="272" customFormat="1" ht="24" customHeight="1">
      <c r="A66" s="1020"/>
      <c r="B66" s="1021" t="s">
        <v>882</v>
      </c>
      <c r="C66" s="1022"/>
      <c r="D66" s="1022"/>
      <c r="E66" s="1022"/>
      <c r="F66" s="1022"/>
      <c r="G66" s="1022">
        <v>40.305501059200004</v>
      </c>
      <c r="H66" s="1022">
        <v>40.305501059200004</v>
      </c>
      <c r="I66" s="1022">
        <v>40.305501059200004</v>
      </c>
      <c r="J66" s="1023"/>
      <c r="K66" s="1022"/>
      <c r="L66" s="1022"/>
      <c r="M66" s="1022"/>
      <c r="N66" s="1022"/>
      <c r="O66" s="984">
        <f t="shared" si="11"/>
        <v>40.305501059200004</v>
      </c>
      <c r="P66" s="1022">
        <f t="shared" si="12"/>
        <v>40.305501059200004</v>
      </c>
      <c r="Q66" s="1022">
        <f t="shared" si="13"/>
        <v>40.305501059200004</v>
      </c>
      <c r="R66" s="1024"/>
      <c r="S66" s="1024"/>
      <c r="T66" s="1022">
        <v>0</v>
      </c>
      <c r="U66" s="984">
        <v>0</v>
      </c>
    </row>
    <row r="67" spans="1:21" s="272" customFormat="1" ht="24" customHeight="1">
      <c r="A67" s="964"/>
      <c r="B67" s="980" t="s">
        <v>851</v>
      </c>
      <c r="C67" s="984">
        <v>1534.0181219999999</v>
      </c>
      <c r="D67" s="984">
        <v>394.12365199999999</v>
      </c>
      <c r="E67" s="984">
        <v>1534.0181219999999</v>
      </c>
      <c r="F67" s="984">
        <v>394.12365199999999</v>
      </c>
      <c r="G67" s="984">
        <v>0</v>
      </c>
      <c r="H67" s="984">
        <v>357.06629599999997</v>
      </c>
      <c r="I67" s="984">
        <v>357.06629599999997</v>
      </c>
      <c r="J67" s="983"/>
      <c r="K67" s="984"/>
      <c r="L67" s="984"/>
      <c r="M67" s="984"/>
      <c r="N67" s="984"/>
      <c r="O67" s="984">
        <f t="shared" si="11"/>
        <v>0</v>
      </c>
      <c r="P67" s="984">
        <f t="shared" si="12"/>
        <v>357.06629599999997</v>
      </c>
      <c r="Q67" s="984">
        <f t="shared" si="13"/>
        <v>357.06629599999997</v>
      </c>
      <c r="R67" s="1017">
        <f t="shared" si="9"/>
        <v>0.90597530543536109</v>
      </c>
      <c r="S67" s="1017">
        <f t="shared" si="10"/>
        <v>0.23276537016034024</v>
      </c>
      <c r="T67" s="984">
        <v>0</v>
      </c>
      <c r="U67" s="984">
        <v>357.06629599999997</v>
      </c>
    </row>
    <row r="68" spans="1:21" s="272" customFormat="1" ht="24" customHeight="1">
      <c r="A68" s="964"/>
      <c r="B68" s="980" t="s">
        <v>852</v>
      </c>
      <c r="C68" s="984">
        <v>0</v>
      </c>
      <c r="D68" s="984">
        <v>1145.017004</v>
      </c>
      <c r="E68" s="984"/>
      <c r="F68" s="984">
        <v>1145.017004</v>
      </c>
      <c r="G68" s="984">
        <v>448.83881599999995</v>
      </c>
      <c r="H68" s="984">
        <v>921.10909199999992</v>
      </c>
      <c r="I68" s="984">
        <v>921.10909199999992</v>
      </c>
      <c r="J68" s="983"/>
      <c r="K68" s="984"/>
      <c r="L68" s="984"/>
      <c r="M68" s="984"/>
      <c r="N68" s="984"/>
      <c r="O68" s="984">
        <f t="shared" si="11"/>
        <v>448.83881599999995</v>
      </c>
      <c r="P68" s="984">
        <f t="shared" si="12"/>
        <v>921.10909199999992</v>
      </c>
      <c r="Q68" s="984">
        <f t="shared" si="13"/>
        <v>921.10909199999992</v>
      </c>
      <c r="R68" s="1017">
        <f t="shared" si="9"/>
        <v>0.80445014247142121</v>
      </c>
      <c r="S68" s="1017" t="e">
        <f t="shared" si="10"/>
        <v>#DIV/0!</v>
      </c>
      <c r="T68" s="984">
        <v>0</v>
      </c>
      <c r="U68" s="984">
        <v>0</v>
      </c>
    </row>
    <row r="69" spans="1:21" s="272" customFormat="1" ht="24" customHeight="1">
      <c r="A69" s="964"/>
      <c r="B69" s="980" t="s">
        <v>853</v>
      </c>
      <c r="C69" s="984">
        <v>0</v>
      </c>
      <c r="D69" s="984">
        <v>128.70014799999998</v>
      </c>
      <c r="E69" s="984">
        <v>0</v>
      </c>
      <c r="F69" s="984">
        <v>128.70014799999998</v>
      </c>
      <c r="G69" s="984">
        <v>0</v>
      </c>
      <c r="H69" s="984">
        <v>22.685472000000001</v>
      </c>
      <c r="I69" s="984">
        <v>22.685472000000001</v>
      </c>
      <c r="J69" s="983"/>
      <c r="K69" s="984"/>
      <c r="L69" s="984"/>
      <c r="M69" s="984"/>
      <c r="N69" s="984"/>
      <c r="O69" s="984">
        <f t="shared" si="11"/>
        <v>0</v>
      </c>
      <c r="P69" s="984">
        <f t="shared" si="12"/>
        <v>22.685472000000001</v>
      </c>
      <c r="Q69" s="984">
        <f t="shared" si="13"/>
        <v>22.685472000000001</v>
      </c>
      <c r="R69" s="1017">
        <f t="shared" si="9"/>
        <v>0.17626609100713703</v>
      </c>
      <c r="S69" s="1017" t="e">
        <f t="shared" si="10"/>
        <v>#DIV/0!</v>
      </c>
      <c r="T69" s="984">
        <v>0</v>
      </c>
      <c r="U69" s="984">
        <v>0</v>
      </c>
    </row>
    <row r="70" spans="1:21" s="272" customFormat="1" ht="24" customHeight="1">
      <c r="A70" s="1012"/>
      <c r="B70" s="1013" t="s">
        <v>877</v>
      </c>
      <c r="C70" s="1014"/>
      <c r="D70" s="1014"/>
      <c r="E70" s="1014"/>
      <c r="F70" s="1014"/>
      <c r="G70" s="1014">
        <v>29.500879199999996</v>
      </c>
      <c r="H70" s="984">
        <v>29.500879199999996</v>
      </c>
      <c r="I70" s="984">
        <v>29.500879199999996</v>
      </c>
      <c r="J70" s="1015"/>
      <c r="K70" s="1014"/>
      <c r="L70" s="1014"/>
      <c r="M70" s="1014"/>
      <c r="N70" s="1014"/>
      <c r="O70" s="984">
        <f t="shared" si="11"/>
        <v>29.500879199999996</v>
      </c>
      <c r="P70" s="984">
        <f t="shared" si="12"/>
        <v>29.500879199999996</v>
      </c>
      <c r="Q70" s="984">
        <f t="shared" si="13"/>
        <v>29.500879199999996</v>
      </c>
      <c r="R70" s="1017" t="e">
        <f t="shared" si="9"/>
        <v>#DIV/0!</v>
      </c>
      <c r="S70" s="1017" t="e">
        <f t="shared" si="10"/>
        <v>#DIV/0!</v>
      </c>
      <c r="T70" s="1014">
        <v>0</v>
      </c>
      <c r="U70" s="984">
        <v>0</v>
      </c>
    </row>
    <row r="71" spans="1:21" s="272" customFormat="1" ht="24" customHeight="1">
      <c r="A71" s="1012"/>
      <c r="B71" s="1013" t="s">
        <v>878</v>
      </c>
      <c r="C71" s="1014"/>
      <c r="D71" s="1014"/>
      <c r="E71" s="1014"/>
      <c r="F71" s="1014"/>
      <c r="G71" s="1014">
        <v>136.12685392</v>
      </c>
      <c r="H71" s="984">
        <v>136.12685392</v>
      </c>
      <c r="I71" s="984">
        <v>136.12685392</v>
      </c>
      <c r="J71" s="1015"/>
      <c r="K71" s="1014"/>
      <c r="L71" s="1014"/>
      <c r="M71" s="1014"/>
      <c r="N71" s="1014"/>
      <c r="O71" s="984">
        <f t="shared" si="11"/>
        <v>136.12685392</v>
      </c>
      <c r="P71" s="984">
        <f t="shared" si="12"/>
        <v>136.12685392</v>
      </c>
      <c r="Q71" s="984">
        <f t="shared" si="13"/>
        <v>136.12685392</v>
      </c>
      <c r="R71" s="1017" t="e">
        <f t="shared" si="9"/>
        <v>#DIV/0!</v>
      </c>
      <c r="S71" s="1017" t="e">
        <f t="shared" si="10"/>
        <v>#DIV/0!</v>
      </c>
      <c r="T71" s="1014">
        <v>0</v>
      </c>
      <c r="U71" s="984">
        <v>0</v>
      </c>
    </row>
    <row r="72" spans="1:21" s="272" customFormat="1" ht="24" customHeight="1">
      <c r="A72" s="1012"/>
      <c r="B72" s="1013" t="s">
        <v>879</v>
      </c>
      <c r="C72" s="1014"/>
      <c r="D72" s="1014"/>
      <c r="E72" s="1014"/>
      <c r="F72" s="1014"/>
      <c r="G72" s="1014">
        <v>37.805784639999999</v>
      </c>
      <c r="H72" s="984">
        <v>37.805784639999999</v>
      </c>
      <c r="I72" s="984">
        <v>37.805784639999999</v>
      </c>
      <c r="J72" s="1015"/>
      <c r="K72" s="1014"/>
      <c r="L72" s="1014"/>
      <c r="M72" s="1014"/>
      <c r="N72" s="1014"/>
      <c r="O72" s="984">
        <f t="shared" si="11"/>
        <v>37.805784639999999</v>
      </c>
      <c r="P72" s="984">
        <f t="shared" si="12"/>
        <v>37.805784639999999</v>
      </c>
      <c r="Q72" s="984">
        <f t="shared" si="13"/>
        <v>37.805784639999999</v>
      </c>
      <c r="R72" s="1017" t="e">
        <f t="shared" si="9"/>
        <v>#DIV/0!</v>
      </c>
      <c r="S72" s="1017" t="e">
        <f t="shared" si="10"/>
        <v>#DIV/0!</v>
      </c>
      <c r="T72" s="1014">
        <v>0</v>
      </c>
      <c r="U72" s="984">
        <v>0</v>
      </c>
    </row>
    <row r="73" spans="1:21" s="272" customFormat="1" ht="24" customHeight="1">
      <c r="A73" s="964"/>
      <c r="B73" s="980" t="s">
        <v>854</v>
      </c>
      <c r="C73" s="984">
        <v>7720.92</v>
      </c>
      <c r="D73" s="984">
        <v>946.47548799999981</v>
      </c>
      <c r="E73" s="984"/>
      <c r="F73" s="984"/>
      <c r="G73" s="984"/>
      <c r="H73" s="984"/>
      <c r="I73" s="984"/>
      <c r="J73" s="983">
        <v>7720.92</v>
      </c>
      <c r="K73" s="984">
        <v>946.47548799999981</v>
      </c>
      <c r="L73" s="984">
        <v>462.64619199999999</v>
      </c>
      <c r="M73" s="984">
        <v>462.64619199999999</v>
      </c>
      <c r="N73" s="984">
        <v>462.64619199999999</v>
      </c>
      <c r="O73" s="984">
        <f t="shared" si="11"/>
        <v>462.64619199999999</v>
      </c>
      <c r="P73" s="984">
        <f t="shared" si="12"/>
        <v>462.64619199999999</v>
      </c>
      <c r="Q73" s="984">
        <f t="shared" si="13"/>
        <v>462.64619199999999</v>
      </c>
      <c r="R73" s="1017">
        <f t="shared" si="9"/>
        <v>0.4888094809276245</v>
      </c>
      <c r="S73" s="1017">
        <f t="shared" si="10"/>
        <v>5.9921122353294685E-2</v>
      </c>
      <c r="T73" s="984">
        <v>0</v>
      </c>
      <c r="U73" s="984">
        <v>0</v>
      </c>
    </row>
    <row r="74" spans="1:21" s="272" customFormat="1" ht="24" customHeight="1">
      <c r="A74" s="964"/>
      <c r="B74" s="980" t="s">
        <v>855</v>
      </c>
      <c r="C74" s="984">
        <v>6627.1229999999996</v>
      </c>
      <c r="D74" s="984">
        <v>11178.564719999998</v>
      </c>
      <c r="E74" s="984">
        <v>6627.1229999999996</v>
      </c>
      <c r="F74" s="984">
        <v>11178.564719999998</v>
      </c>
      <c r="G74" s="984">
        <v>4126.5556319999996</v>
      </c>
      <c r="H74" s="984">
        <v>11108.992883999999</v>
      </c>
      <c r="I74" s="984">
        <v>13153.928498000001</v>
      </c>
      <c r="J74" s="983"/>
      <c r="K74" s="984"/>
      <c r="L74" s="984"/>
      <c r="M74" s="984"/>
      <c r="N74" s="984"/>
      <c r="O74" s="984">
        <f t="shared" si="11"/>
        <v>4126.5556319999996</v>
      </c>
      <c r="P74" s="984">
        <f t="shared" si="12"/>
        <v>11108.992883999999</v>
      </c>
      <c r="Q74" s="984">
        <f t="shared" si="13"/>
        <v>13153.928498000001</v>
      </c>
      <c r="R74" s="1017">
        <f t="shared" si="9"/>
        <v>0.99377631764518704</v>
      </c>
      <c r="S74" s="1017">
        <f t="shared" si="10"/>
        <v>1.9848625863742082</v>
      </c>
      <c r="T74" s="984">
        <v>3082.6123040000002</v>
      </c>
      <c r="U74" s="984">
        <v>8375.7089599999999</v>
      </c>
    </row>
    <row r="75" spans="1:21" s="272" customFormat="1" ht="24" customHeight="1">
      <c r="A75" s="964"/>
      <c r="B75" s="980" t="s">
        <v>856</v>
      </c>
      <c r="C75" s="984">
        <v>2403.1363499999998</v>
      </c>
      <c r="D75" s="984">
        <v>213.86452800000001</v>
      </c>
      <c r="E75" s="984">
        <v>2403.1363499999998</v>
      </c>
      <c r="F75" s="984">
        <v>213.86452800000001</v>
      </c>
      <c r="G75" s="984">
        <v>39.638399999999997</v>
      </c>
      <c r="H75" s="984">
        <v>167.62172799999999</v>
      </c>
      <c r="I75" s="984">
        <v>792.62109400000008</v>
      </c>
      <c r="J75" s="983"/>
      <c r="K75" s="984"/>
      <c r="L75" s="984"/>
      <c r="M75" s="984"/>
      <c r="N75" s="984"/>
      <c r="O75" s="984">
        <f t="shared" si="11"/>
        <v>39.638399999999997</v>
      </c>
      <c r="P75" s="984">
        <f t="shared" si="12"/>
        <v>167.62172799999999</v>
      </c>
      <c r="Q75" s="984">
        <f t="shared" si="13"/>
        <v>792.62109400000008</v>
      </c>
      <c r="R75" s="1017">
        <f t="shared" si="9"/>
        <v>0.78377526917413809</v>
      </c>
      <c r="S75" s="1017">
        <f t="shared" si="10"/>
        <v>0.32982776611905529</v>
      </c>
      <c r="T75" s="984">
        <v>0</v>
      </c>
      <c r="U75" s="984">
        <v>0</v>
      </c>
    </row>
    <row r="76" spans="1:21" s="272" customFormat="1" ht="24" customHeight="1">
      <c r="A76" s="1012"/>
      <c r="B76" s="980" t="s">
        <v>829</v>
      </c>
      <c r="C76" s="984">
        <v>0</v>
      </c>
      <c r="D76" s="984">
        <v>0</v>
      </c>
      <c r="E76" s="984"/>
      <c r="F76" s="984"/>
      <c r="G76" s="984">
        <v>1841.9112030823387</v>
      </c>
      <c r="H76" s="984">
        <v>2674.416115559568</v>
      </c>
      <c r="I76" s="984">
        <v>2674.416115559568</v>
      </c>
      <c r="J76" s="983"/>
      <c r="K76" s="984"/>
      <c r="L76" s="984"/>
      <c r="M76" s="984"/>
      <c r="N76" s="984"/>
      <c r="O76" s="984">
        <f t="shared" si="11"/>
        <v>1841.9112030823387</v>
      </c>
      <c r="P76" s="984">
        <f t="shared" si="12"/>
        <v>2674.416115559568</v>
      </c>
      <c r="Q76" s="984">
        <f t="shared" si="13"/>
        <v>2674.416115559568</v>
      </c>
      <c r="R76" s="1017" t="e">
        <f t="shared" si="9"/>
        <v>#DIV/0!</v>
      </c>
      <c r="S76" s="1017" t="e">
        <f t="shared" si="10"/>
        <v>#DIV/0!</v>
      </c>
      <c r="T76" s="984">
        <v>0</v>
      </c>
      <c r="U76" s="984">
        <v>0</v>
      </c>
    </row>
    <row r="77" spans="1:21" s="272" customFormat="1" ht="24" customHeight="1">
      <c r="A77" s="964"/>
      <c r="B77" s="980" t="s">
        <v>857</v>
      </c>
      <c r="C77" s="984">
        <v>10532.106972</v>
      </c>
      <c r="D77" s="984">
        <v>1770.7614639999999</v>
      </c>
      <c r="E77" s="984">
        <v>10532.106972</v>
      </c>
      <c r="F77" s="984">
        <v>1770.7614639999999</v>
      </c>
      <c r="G77" s="984">
        <v>707.92801662400007</v>
      </c>
      <c r="H77" s="984">
        <v>3157.7205540068003</v>
      </c>
      <c r="I77" s="984">
        <v>6503.7791978787845</v>
      </c>
      <c r="J77" s="983"/>
      <c r="K77" s="984"/>
      <c r="L77" s="984"/>
      <c r="M77" s="984"/>
      <c r="N77" s="984"/>
      <c r="O77" s="984">
        <f t="shared" si="11"/>
        <v>707.92801662400007</v>
      </c>
      <c r="P77" s="984">
        <f t="shared" si="12"/>
        <v>3157.7205540068003</v>
      </c>
      <c r="Q77" s="984">
        <f t="shared" si="13"/>
        <v>6503.7791978787845</v>
      </c>
      <c r="R77" s="1017">
        <f t="shared" si="9"/>
        <v>1.7832557451717848</v>
      </c>
      <c r="S77" s="1017">
        <f t="shared" si="10"/>
        <v>0.61751928794203526</v>
      </c>
      <c r="T77" s="984">
        <v>0</v>
      </c>
      <c r="U77" s="984">
        <v>3667.1420832000003</v>
      </c>
    </row>
    <row r="78" spans="1:21" s="272" customFormat="1" ht="24" customHeight="1">
      <c r="A78" s="964"/>
      <c r="B78" s="980" t="s">
        <v>858</v>
      </c>
      <c r="C78" s="984">
        <v>892.20892607999997</v>
      </c>
      <c r="D78" s="984">
        <v>173.09084799999999</v>
      </c>
      <c r="E78" s="984">
        <v>892.20892607999997</v>
      </c>
      <c r="F78" s="984">
        <v>173.09084799999999</v>
      </c>
      <c r="G78" s="984">
        <v>8.5883200000000279</v>
      </c>
      <c r="H78" s="984">
        <v>36.722312000000024</v>
      </c>
      <c r="I78" s="984">
        <v>384.62808299999995</v>
      </c>
      <c r="J78" s="983"/>
      <c r="K78" s="984"/>
      <c r="L78" s="984"/>
      <c r="M78" s="984"/>
      <c r="N78" s="984"/>
      <c r="O78" s="984">
        <f t="shared" si="11"/>
        <v>8.5883200000000279</v>
      </c>
      <c r="P78" s="984">
        <f t="shared" si="12"/>
        <v>36.722312000000024</v>
      </c>
      <c r="Q78" s="984">
        <f t="shared" si="13"/>
        <v>384.62808299999995</v>
      </c>
      <c r="R78" s="1017">
        <f t="shared" si="9"/>
        <v>0.21215628916440471</v>
      </c>
      <c r="S78" s="1017">
        <f t="shared" si="10"/>
        <v>0.43109643017123578</v>
      </c>
      <c r="T78" s="984">
        <v>0</v>
      </c>
      <c r="U78" s="984">
        <v>0</v>
      </c>
    </row>
    <row r="79" spans="1:21" s="272" customFormat="1" ht="24" customHeight="1">
      <c r="A79" s="964"/>
      <c r="B79" s="980" t="s">
        <v>859</v>
      </c>
      <c r="C79" s="984">
        <v>46257.477668161198</v>
      </c>
      <c r="D79" s="984">
        <v>5459.793044</v>
      </c>
      <c r="E79" s="984">
        <v>46257.477668161198</v>
      </c>
      <c r="F79" s="984">
        <v>5459.793044</v>
      </c>
      <c r="G79" s="984">
        <v>2370.3102559999998</v>
      </c>
      <c r="H79" s="984">
        <v>5717.9550120000004</v>
      </c>
      <c r="I79" s="984">
        <v>42554.080153396979</v>
      </c>
      <c r="J79" s="983"/>
      <c r="K79" s="984"/>
      <c r="L79" s="984"/>
      <c r="M79" s="984"/>
      <c r="N79" s="984"/>
      <c r="O79" s="984">
        <f t="shared" si="11"/>
        <v>2370.3102559999998</v>
      </c>
      <c r="P79" s="984">
        <f t="shared" si="12"/>
        <v>5717.9550120000004</v>
      </c>
      <c r="Q79" s="984">
        <f t="shared" si="13"/>
        <v>42554.080153396979</v>
      </c>
      <c r="R79" s="1017">
        <f t="shared" si="9"/>
        <v>1.0472842039834651</v>
      </c>
      <c r="S79" s="1017">
        <f t="shared" si="10"/>
        <v>0.91993948435037021</v>
      </c>
      <c r="T79" s="984">
        <v>0</v>
      </c>
      <c r="U79" s="984">
        <v>23608.329398999998</v>
      </c>
    </row>
    <row r="80" spans="1:21" s="272" customFormat="1" ht="24" customHeight="1">
      <c r="A80" s="964"/>
      <c r="B80" s="980" t="s">
        <v>860</v>
      </c>
      <c r="C80" s="984">
        <v>24042.745739042723</v>
      </c>
      <c r="D80" s="984">
        <v>2127.2023439999998</v>
      </c>
      <c r="E80" s="984">
        <v>24042.745739042723</v>
      </c>
      <c r="F80" s="984">
        <v>2127.2023439999998</v>
      </c>
      <c r="G80" s="984">
        <v>69.433263999999994</v>
      </c>
      <c r="H80" s="984">
        <v>245.14612800000003</v>
      </c>
      <c r="I80" s="984">
        <v>1660.2287580000002</v>
      </c>
      <c r="J80" s="983"/>
      <c r="K80" s="984"/>
      <c r="L80" s="984"/>
      <c r="M80" s="984"/>
      <c r="N80" s="984"/>
      <c r="O80" s="984">
        <f t="shared" si="11"/>
        <v>69.433263999999994</v>
      </c>
      <c r="P80" s="984">
        <f t="shared" si="12"/>
        <v>245.14612800000003</v>
      </c>
      <c r="Q80" s="984">
        <f t="shared" si="13"/>
        <v>1660.2287580000002</v>
      </c>
      <c r="R80" s="1017">
        <f t="shared" si="9"/>
        <v>0.11524344578288978</v>
      </c>
      <c r="S80" s="1017">
        <f t="shared" si="10"/>
        <v>6.9053209480312183E-2</v>
      </c>
      <c r="T80" s="984">
        <v>0</v>
      </c>
      <c r="U80" s="984">
        <v>0</v>
      </c>
    </row>
    <row r="81" spans="1:21" s="272" customFormat="1" ht="24" customHeight="1">
      <c r="A81" s="1020"/>
      <c r="B81" s="980" t="s">
        <v>883</v>
      </c>
      <c r="C81" s="1022"/>
      <c r="D81" s="1022"/>
      <c r="E81" s="1022"/>
      <c r="F81" s="1022"/>
      <c r="G81" s="1022">
        <v>373.80524065599997</v>
      </c>
      <c r="H81" s="1022">
        <v>373.80524065599997</v>
      </c>
      <c r="I81" s="1022">
        <v>373.80524065599997</v>
      </c>
      <c r="J81" s="1023"/>
      <c r="K81" s="1022"/>
      <c r="L81" s="1022"/>
      <c r="M81" s="1022"/>
      <c r="N81" s="1022"/>
      <c r="O81" s="984">
        <f t="shared" si="11"/>
        <v>373.80524065599997</v>
      </c>
      <c r="P81" s="1022">
        <f t="shared" si="12"/>
        <v>373.80524065599997</v>
      </c>
      <c r="Q81" s="1022">
        <f t="shared" si="13"/>
        <v>373.80524065599997</v>
      </c>
      <c r="R81" s="1024"/>
      <c r="S81" s="1024"/>
      <c r="T81" s="1022">
        <v>0</v>
      </c>
      <c r="U81" s="984">
        <v>0</v>
      </c>
    </row>
    <row r="82" spans="1:21" s="272" customFormat="1" ht="24" customHeight="1">
      <c r="A82" s="1020"/>
      <c r="B82" s="980" t="s">
        <v>884</v>
      </c>
      <c r="C82" s="1022"/>
      <c r="D82" s="1022"/>
      <c r="E82" s="1022"/>
      <c r="F82" s="1022"/>
      <c r="G82" s="1022">
        <v>183.3801161585103</v>
      </c>
      <c r="H82" s="1022">
        <v>183.3801161585103</v>
      </c>
      <c r="I82" s="1022">
        <v>183.3801161585103</v>
      </c>
      <c r="J82" s="1023"/>
      <c r="K82" s="1022"/>
      <c r="L82" s="1022"/>
      <c r="M82" s="1022"/>
      <c r="N82" s="1022"/>
      <c r="O82" s="984">
        <f t="shared" si="11"/>
        <v>183.3801161585103</v>
      </c>
      <c r="P82" s="1022">
        <f t="shared" si="12"/>
        <v>183.3801161585103</v>
      </c>
      <c r="Q82" s="1022">
        <f t="shared" si="13"/>
        <v>183.3801161585103</v>
      </c>
      <c r="R82" s="1024"/>
      <c r="S82" s="1024"/>
      <c r="T82" s="1022">
        <v>0</v>
      </c>
      <c r="U82" s="984">
        <v>0</v>
      </c>
    </row>
    <row r="83" spans="1:21" s="272" customFormat="1" ht="24" customHeight="1">
      <c r="A83" s="964"/>
      <c r="B83" s="980" t="s">
        <v>841</v>
      </c>
      <c r="C83" s="984">
        <v>27932.52799834824</v>
      </c>
      <c r="D83" s="984">
        <v>0</v>
      </c>
      <c r="E83" s="984">
        <v>27932.52799834824</v>
      </c>
      <c r="F83" s="984">
        <v>0</v>
      </c>
      <c r="G83" s="984">
        <v>0</v>
      </c>
      <c r="H83" s="984">
        <v>0</v>
      </c>
      <c r="I83" s="984">
        <v>0</v>
      </c>
      <c r="J83" s="983"/>
      <c r="K83" s="984"/>
      <c r="L83" s="984"/>
      <c r="M83" s="984"/>
      <c r="N83" s="984"/>
      <c r="O83" s="984">
        <f t="shared" si="11"/>
        <v>0</v>
      </c>
      <c r="P83" s="984">
        <f t="shared" si="12"/>
        <v>0</v>
      </c>
      <c r="Q83" s="984">
        <f t="shared" si="13"/>
        <v>0</v>
      </c>
      <c r="R83" s="1017" t="e">
        <f t="shared" si="9"/>
        <v>#DIV/0!</v>
      </c>
      <c r="S83" s="1017">
        <f t="shared" si="10"/>
        <v>0</v>
      </c>
      <c r="T83" s="984">
        <v>0</v>
      </c>
      <c r="U83" s="984">
        <v>0</v>
      </c>
    </row>
    <row r="84" spans="1:21" s="272" customFormat="1" ht="24" customHeight="1">
      <c r="A84" s="964"/>
      <c r="B84" s="980" t="s">
        <v>842</v>
      </c>
      <c r="C84" s="984">
        <v>0</v>
      </c>
      <c r="D84" s="984">
        <v>2959.3799999999997</v>
      </c>
      <c r="E84" s="984"/>
      <c r="F84" s="984">
        <v>2959.3799999999997</v>
      </c>
      <c r="G84" s="984">
        <v>2204.55303744</v>
      </c>
      <c r="H84" s="984">
        <v>2785.1833934400001</v>
      </c>
      <c r="I84" s="984">
        <v>2785.1833934400001</v>
      </c>
      <c r="J84" s="983"/>
      <c r="K84" s="984"/>
      <c r="L84" s="984"/>
      <c r="M84" s="984"/>
      <c r="N84" s="984"/>
      <c r="O84" s="984">
        <f t="shared" si="11"/>
        <v>2204.55303744</v>
      </c>
      <c r="P84" s="984">
        <f t="shared" si="12"/>
        <v>2785.1833934400001</v>
      </c>
      <c r="Q84" s="984">
        <f t="shared" si="13"/>
        <v>2785.1833934400001</v>
      </c>
      <c r="R84" s="1017">
        <f t="shared" si="9"/>
        <v>0.94113746576647828</v>
      </c>
      <c r="S84" s="1017" t="e">
        <f t="shared" si="10"/>
        <v>#DIV/0!</v>
      </c>
      <c r="T84" s="984">
        <v>1298.6867726400001</v>
      </c>
      <c r="U84" s="984">
        <v>1298.6867726400001</v>
      </c>
    </row>
    <row r="85" spans="1:21" s="272" customFormat="1" ht="24" customHeight="1">
      <c r="A85" s="964"/>
      <c r="B85" s="970" t="s">
        <v>862</v>
      </c>
      <c r="C85" s="986">
        <f>SUM(C86:C89)</f>
        <v>0</v>
      </c>
      <c r="D85" s="986">
        <f t="shared" ref="D85:U85" si="14">SUM(D86:D89)</f>
        <v>0</v>
      </c>
      <c r="E85" s="986">
        <f t="shared" si="14"/>
        <v>0</v>
      </c>
      <c r="F85" s="986">
        <f t="shared" si="14"/>
        <v>0</v>
      </c>
      <c r="G85" s="986">
        <f t="shared" si="14"/>
        <v>20062.777967999999</v>
      </c>
      <c r="H85" s="986">
        <f t="shared" si="14"/>
        <v>20062.777967999999</v>
      </c>
      <c r="I85" s="986">
        <f t="shared" si="14"/>
        <v>20062.905951999997</v>
      </c>
      <c r="J85" s="986">
        <f t="shared" si="14"/>
        <v>0</v>
      </c>
      <c r="K85" s="986">
        <f t="shared" si="14"/>
        <v>0</v>
      </c>
      <c r="L85" s="986">
        <f t="shared" si="14"/>
        <v>0</v>
      </c>
      <c r="M85" s="986">
        <f t="shared" si="14"/>
        <v>0</v>
      </c>
      <c r="N85" s="986">
        <f t="shared" si="14"/>
        <v>0</v>
      </c>
      <c r="O85" s="986">
        <f t="shared" si="14"/>
        <v>20062.777967999999</v>
      </c>
      <c r="P85" s="986">
        <f t="shared" si="14"/>
        <v>20062.777967999999</v>
      </c>
      <c r="Q85" s="986">
        <f t="shared" si="14"/>
        <v>20062.905951999997</v>
      </c>
      <c r="R85" s="986">
        <f t="shared" si="14"/>
        <v>0</v>
      </c>
      <c r="S85" s="986">
        <f t="shared" si="14"/>
        <v>0</v>
      </c>
      <c r="T85" s="986">
        <f t="shared" si="14"/>
        <v>0</v>
      </c>
      <c r="U85" s="986">
        <f t="shared" si="14"/>
        <v>4212.9903459999996</v>
      </c>
    </row>
    <row r="86" spans="1:21" s="272" customFormat="1" ht="24" customHeight="1">
      <c r="A86" s="964"/>
      <c r="B86" s="980" t="s">
        <v>863</v>
      </c>
      <c r="C86" s="984">
        <v>0</v>
      </c>
      <c r="D86" s="984">
        <v>0</v>
      </c>
      <c r="E86" s="984">
        <v>0</v>
      </c>
      <c r="F86" s="984">
        <v>0</v>
      </c>
      <c r="G86" s="984">
        <v>0</v>
      </c>
      <c r="H86" s="984">
        <v>0</v>
      </c>
      <c r="I86" s="984">
        <v>0.12798399999999999</v>
      </c>
      <c r="J86" s="983"/>
      <c r="K86" s="984"/>
      <c r="L86" s="984"/>
      <c r="M86" s="984"/>
      <c r="N86" s="984"/>
      <c r="O86" s="984">
        <f>L86+G86</f>
        <v>0</v>
      </c>
      <c r="P86" s="984">
        <f>M86+H86</f>
        <v>0</v>
      </c>
      <c r="Q86" s="984">
        <f>N86+I86</f>
        <v>0.12798399999999999</v>
      </c>
      <c r="R86" s="987" t="s">
        <v>139</v>
      </c>
      <c r="S86" s="987" t="s">
        <v>139</v>
      </c>
      <c r="T86" s="984">
        <v>0</v>
      </c>
      <c r="U86" s="984">
        <v>227.36357599999999</v>
      </c>
    </row>
    <row r="87" spans="1:21" s="272" customFormat="1" ht="24" customHeight="1">
      <c r="A87" s="964"/>
      <c r="B87" s="980" t="s">
        <v>864</v>
      </c>
      <c r="C87" s="984">
        <v>0</v>
      </c>
      <c r="D87" s="984">
        <v>0</v>
      </c>
      <c r="E87" s="984">
        <v>0</v>
      </c>
      <c r="F87" s="984">
        <v>0</v>
      </c>
      <c r="G87" s="984">
        <v>0</v>
      </c>
      <c r="H87" s="984">
        <v>0</v>
      </c>
      <c r="I87" s="984">
        <v>0</v>
      </c>
      <c r="J87" s="983"/>
      <c r="K87" s="984"/>
      <c r="L87" s="984"/>
      <c r="M87" s="984"/>
      <c r="N87" s="984"/>
      <c r="O87" s="984">
        <f t="shared" ref="O87:O89" si="15">L87+G87</f>
        <v>0</v>
      </c>
      <c r="P87" s="984">
        <f t="shared" ref="P87:P89" si="16">M87+H87</f>
        <v>0</v>
      </c>
      <c r="Q87" s="984">
        <f t="shared" ref="Q87:Q89" si="17">N87+I87</f>
        <v>0</v>
      </c>
      <c r="R87" s="987" t="s">
        <v>139</v>
      </c>
      <c r="S87" s="987" t="s">
        <v>139</v>
      </c>
      <c r="T87" s="984">
        <v>0</v>
      </c>
      <c r="U87" s="984">
        <v>1402.9096500000001</v>
      </c>
    </row>
    <row r="88" spans="1:21" s="272" customFormat="1" ht="24" customHeight="1">
      <c r="A88" s="1020"/>
      <c r="B88" s="1021" t="s">
        <v>885</v>
      </c>
      <c r="C88" s="1022"/>
      <c r="D88" s="1022"/>
      <c r="E88" s="1022"/>
      <c r="F88" s="1022"/>
      <c r="G88" s="1022">
        <v>20062.777967999999</v>
      </c>
      <c r="H88" s="1022">
        <v>20062.777967999999</v>
      </c>
      <c r="I88" s="1022">
        <v>20062.777967999999</v>
      </c>
      <c r="J88" s="1023"/>
      <c r="K88" s="1022"/>
      <c r="L88" s="1022"/>
      <c r="M88" s="1022"/>
      <c r="N88" s="1022"/>
      <c r="O88" s="984">
        <f t="shared" si="15"/>
        <v>20062.777967999999</v>
      </c>
      <c r="P88" s="984">
        <f t="shared" si="16"/>
        <v>20062.777967999999</v>
      </c>
      <c r="Q88" s="984">
        <f t="shared" si="17"/>
        <v>20062.777967999999</v>
      </c>
      <c r="R88" s="1025"/>
      <c r="S88" s="1025"/>
      <c r="T88" s="1022">
        <v>0</v>
      </c>
      <c r="U88" s="1022">
        <v>0</v>
      </c>
    </row>
    <row r="89" spans="1:21" s="272" customFormat="1" ht="24" customHeight="1">
      <c r="A89" s="964"/>
      <c r="B89" s="980" t="s">
        <v>865</v>
      </c>
      <c r="C89" s="984">
        <v>0</v>
      </c>
      <c r="D89" s="984">
        <v>0</v>
      </c>
      <c r="E89" s="984">
        <v>0</v>
      </c>
      <c r="F89" s="984">
        <v>0</v>
      </c>
      <c r="G89" s="984">
        <v>0</v>
      </c>
      <c r="H89" s="984">
        <v>0</v>
      </c>
      <c r="I89" s="984">
        <v>0</v>
      </c>
      <c r="J89" s="983"/>
      <c r="K89" s="984"/>
      <c r="L89" s="984"/>
      <c r="M89" s="984"/>
      <c r="N89" s="984"/>
      <c r="O89" s="984">
        <f t="shared" si="15"/>
        <v>0</v>
      </c>
      <c r="P89" s="984">
        <f t="shared" si="16"/>
        <v>0</v>
      </c>
      <c r="Q89" s="984">
        <f t="shared" si="17"/>
        <v>0</v>
      </c>
      <c r="R89" s="987" t="s">
        <v>139</v>
      </c>
      <c r="S89" s="987" t="s">
        <v>139</v>
      </c>
      <c r="T89" s="984">
        <v>0</v>
      </c>
      <c r="U89" s="984">
        <v>2582.7171199999998</v>
      </c>
    </row>
    <row r="90" spans="1:21" s="272" customFormat="1" ht="24" customHeight="1">
      <c r="A90" s="991"/>
      <c r="B90" s="992" t="s">
        <v>871</v>
      </c>
      <c r="C90" s="993">
        <f>C91</f>
        <v>0</v>
      </c>
      <c r="D90" s="993">
        <f t="shared" ref="D90:U90" si="18">D91</f>
        <v>0</v>
      </c>
      <c r="E90" s="993">
        <f t="shared" si="18"/>
        <v>0</v>
      </c>
      <c r="F90" s="993">
        <f t="shared" si="18"/>
        <v>0</v>
      </c>
      <c r="G90" s="993">
        <f t="shared" si="18"/>
        <v>-157.10589999999999</v>
      </c>
      <c r="H90" s="993">
        <f t="shared" si="18"/>
        <v>-157.10589999999999</v>
      </c>
      <c r="I90" s="993">
        <f t="shared" si="18"/>
        <v>2133.1899930109034</v>
      </c>
      <c r="J90" s="994"/>
      <c r="K90" s="994"/>
      <c r="L90" s="994"/>
      <c r="M90" s="994"/>
      <c r="N90" s="994"/>
      <c r="O90" s="993">
        <f t="shared" si="18"/>
        <v>0</v>
      </c>
      <c r="P90" s="993">
        <f t="shared" si="18"/>
        <v>0</v>
      </c>
      <c r="Q90" s="993">
        <f t="shared" si="18"/>
        <v>2133.191268</v>
      </c>
      <c r="R90" s="995" t="str">
        <f t="shared" si="18"/>
        <v xml:space="preserve"> </v>
      </c>
      <c r="S90" s="995">
        <f t="shared" si="18"/>
        <v>0</v>
      </c>
      <c r="T90" s="993">
        <f t="shared" si="18"/>
        <v>0</v>
      </c>
      <c r="U90" s="993">
        <f t="shared" si="18"/>
        <v>0</v>
      </c>
    </row>
    <row r="91" spans="1:21" s="272" customFormat="1" ht="24" customHeight="1">
      <c r="A91" s="969"/>
      <c r="B91" s="970" t="s">
        <v>790</v>
      </c>
      <c r="C91" s="986">
        <f>C92</f>
        <v>0</v>
      </c>
      <c r="D91" s="986">
        <f t="shared" ref="D91:U91" si="19">D92</f>
        <v>0</v>
      </c>
      <c r="E91" s="986">
        <f t="shared" si="19"/>
        <v>0</v>
      </c>
      <c r="F91" s="986">
        <f t="shared" si="19"/>
        <v>0</v>
      </c>
      <c r="G91" s="986">
        <f t="shared" si="19"/>
        <v>-157.10589999999999</v>
      </c>
      <c r="H91" s="986">
        <f t="shared" si="19"/>
        <v>-157.10589999999999</v>
      </c>
      <c r="I91" s="986">
        <f t="shared" si="19"/>
        <v>2133.1899930109034</v>
      </c>
      <c r="J91" s="985"/>
      <c r="K91" s="985"/>
      <c r="L91" s="985"/>
      <c r="M91" s="985"/>
      <c r="N91" s="985"/>
      <c r="O91" s="986">
        <f t="shared" si="19"/>
        <v>0</v>
      </c>
      <c r="P91" s="986">
        <f t="shared" si="19"/>
        <v>0</v>
      </c>
      <c r="Q91" s="986">
        <f t="shared" si="19"/>
        <v>2133.191268</v>
      </c>
      <c r="R91" s="996" t="str">
        <f t="shared" si="19"/>
        <v xml:space="preserve"> </v>
      </c>
      <c r="S91" s="996">
        <f t="shared" si="19"/>
        <v>0</v>
      </c>
      <c r="T91" s="986">
        <f t="shared" si="19"/>
        <v>0</v>
      </c>
      <c r="U91" s="986">
        <f t="shared" si="19"/>
        <v>0</v>
      </c>
    </row>
    <row r="92" spans="1:21" s="272" customFormat="1" ht="24" customHeight="1">
      <c r="A92" s="964"/>
      <c r="B92" s="980" t="s">
        <v>875</v>
      </c>
      <c r="C92" s="981"/>
      <c r="D92" s="982"/>
      <c r="E92" s="984"/>
      <c r="F92" s="984"/>
      <c r="G92" s="984">
        <v>-157.10589999999999</v>
      </c>
      <c r="H92" s="984">
        <v>-157.10589999999999</v>
      </c>
      <c r="I92" s="984">
        <v>2133.1899930109034</v>
      </c>
      <c r="J92" s="967"/>
      <c r="K92" s="968"/>
      <c r="L92" s="968"/>
      <c r="M92" s="968"/>
      <c r="N92" s="968"/>
      <c r="O92" s="984"/>
      <c r="P92" s="984"/>
      <c r="Q92" s="984">
        <v>2133.191268</v>
      </c>
      <c r="R92" s="988" t="s">
        <v>139</v>
      </c>
      <c r="S92" s="988">
        <v>0</v>
      </c>
      <c r="T92" s="984">
        <v>0</v>
      </c>
      <c r="U92" s="984">
        <v>0</v>
      </c>
    </row>
    <row r="93" spans="1:21" s="272" customFormat="1" ht="24" customHeight="1">
      <c r="A93" s="991"/>
      <c r="B93" s="992" t="s">
        <v>153</v>
      </c>
      <c r="C93" s="998">
        <f>C95</f>
        <v>13757.862800000001</v>
      </c>
      <c r="D93" s="998">
        <f t="shared" ref="D93:U93" si="20">D95</f>
        <v>2979.9693000000002</v>
      </c>
      <c r="E93" s="998">
        <f t="shared" si="20"/>
        <v>13757.862800000001</v>
      </c>
      <c r="F93" s="998">
        <f t="shared" si="20"/>
        <v>2979.9693000000002</v>
      </c>
      <c r="G93" s="998">
        <f t="shared" si="20"/>
        <v>793</v>
      </c>
      <c r="H93" s="998">
        <f t="shared" si="20"/>
        <v>2388</v>
      </c>
      <c r="I93" s="998">
        <f t="shared" si="20"/>
        <v>8797</v>
      </c>
      <c r="J93" s="998"/>
      <c r="K93" s="998"/>
      <c r="L93" s="998"/>
      <c r="M93" s="998"/>
      <c r="N93" s="998"/>
      <c r="O93" s="998">
        <f t="shared" si="20"/>
        <v>793</v>
      </c>
      <c r="P93" s="998">
        <f t="shared" si="20"/>
        <v>2388</v>
      </c>
      <c r="Q93" s="998">
        <f t="shared" si="20"/>
        <v>8797</v>
      </c>
      <c r="R93" s="995">
        <f t="shared" si="20"/>
        <v>0.80135053740318729</v>
      </c>
      <c r="S93" s="995">
        <f t="shared" si="20"/>
        <v>0.63941617443662835</v>
      </c>
      <c r="T93" s="998">
        <f t="shared" si="20"/>
        <v>1068.2568606765001</v>
      </c>
      <c r="U93" s="998">
        <f t="shared" si="20"/>
        <v>14906.79</v>
      </c>
    </row>
    <row r="94" spans="1:21" s="272" customFormat="1" ht="24" customHeight="1">
      <c r="A94" s="969"/>
      <c r="B94" s="970" t="s">
        <v>790</v>
      </c>
      <c r="C94" s="997">
        <f>C95</f>
        <v>13757.862800000001</v>
      </c>
      <c r="D94" s="997">
        <f t="shared" ref="D94:U94" si="21">D95</f>
        <v>2979.9693000000002</v>
      </c>
      <c r="E94" s="997">
        <f t="shared" si="21"/>
        <v>13757.862800000001</v>
      </c>
      <c r="F94" s="997">
        <f t="shared" si="21"/>
        <v>2979.9693000000002</v>
      </c>
      <c r="G94" s="997">
        <f t="shared" si="21"/>
        <v>793</v>
      </c>
      <c r="H94" s="997">
        <f t="shared" si="21"/>
        <v>2388</v>
      </c>
      <c r="I94" s="997">
        <f t="shared" si="21"/>
        <v>8797</v>
      </c>
      <c r="J94" s="997"/>
      <c r="K94" s="997"/>
      <c r="L94" s="997"/>
      <c r="M94" s="997"/>
      <c r="N94" s="997"/>
      <c r="O94" s="997">
        <f t="shared" si="21"/>
        <v>793</v>
      </c>
      <c r="P94" s="997">
        <f t="shared" si="21"/>
        <v>2388</v>
      </c>
      <c r="Q94" s="997">
        <f t="shared" si="21"/>
        <v>8797</v>
      </c>
      <c r="R94" s="996">
        <f t="shared" si="21"/>
        <v>0.80135053740318729</v>
      </c>
      <c r="S94" s="996">
        <f t="shared" si="21"/>
        <v>0.63941617443662835</v>
      </c>
      <c r="T94" s="997">
        <f t="shared" si="21"/>
        <v>1068.2568606765001</v>
      </c>
      <c r="U94" s="997">
        <f t="shared" si="21"/>
        <v>14906.79</v>
      </c>
    </row>
    <row r="95" spans="1:21" s="272" customFormat="1" ht="24" customHeight="1">
      <c r="A95" s="1090"/>
      <c r="B95" s="1091" t="s">
        <v>845</v>
      </c>
      <c r="C95" s="1092">
        <f t="shared" ref="C95:D95" si="22">E95+J95</f>
        <v>13757.862800000001</v>
      </c>
      <c r="D95" s="1093">
        <f t="shared" si="22"/>
        <v>2979.9693000000002</v>
      </c>
      <c r="E95" s="1094">
        <v>13757.862800000001</v>
      </c>
      <c r="F95" s="1094">
        <v>2979.9693000000002</v>
      </c>
      <c r="G95" s="1094">
        <v>793</v>
      </c>
      <c r="H95" s="1095">
        <v>2388</v>
      </c>
      <c r="I95" s="1095">
        <v>8797</v>
      </c>
      <c r="J95" s="1096"/>
      <c r="K95" s="1097"/>
      <c r="L95" s="1098"/>
      <c r="M95" s="1098"/>
      <c r="N95" s="1098"/>
      <c r="O95" s="1099">
        <f t="shared" ref="O95:Q95" si="23">G95+L95</f>
        <v>793</v>
      </c>
      <c r="P95" s="1099">
        <f t="shared" si="23"/>
        <v>2388</v>
      </c>
      <c r="Q95" s="1099">
        <f t="shared" si="23"/>
        <v>8797</v>
      </c>
      <c r="R95" s="1100">
        <f t="shared" ref="R95" si="24">P95/D95</f>
        <v>0.80135053740318729</v>
      </c>
      <c r="S95" s="1100">
        <f t="shared" ref="S95" si="25">Q95/C95</f>
        <v>0.63941617443662835</v>
      </c>
      <c r="T95" s="1098">
        <v>1068.2568606765001</v>
      </c>
      <c r="U95" s="1098">
        <v>14906.79</v>
      </c>
    </row>
    <row r="96" spans="1:21" s="272" customFormat="1" ht="24" customHeight="1">
      <c r="A96" s="991"/>
      <c r="B96" s="992" t="s">
        <v>156</v>
      </c>
      <c r="C96" s="998">
        <f>C97+C99</f>
        <v>9991.0059149999997</v>
      </c>
      <c r="D96" s="998">
        <f t="shared" ref="D96:U96" si="26">D98</f>
        <v>6539</v>
      </c>
      <c r="E96" s="998">
        <f t="shared" si="26"/>
        <v>9991.0059149999997</v>
      </c>
      <c r="F96" s="998">
        <f t="shared" si="26"/>
        <v>6539</v>
      </c>
      <c r="G96" s="998">
        <f t="shared" si="26"/>
        <v>766</v>
      </c>
      <c r="H96" s="998">
        <f t="shared" si="26"/>
        <v>2651</v>
      </c>
      <c r="I96" s="998">
        <f t="shared" si="26"/>
        <v>9909</v>
      </c>
      <c r="J96" s="998"/>
      <c r="K96" s="998"/>
      <c r="L96" s="998"/>
      <c r="M96" s="998"/>
      <c r="N96" s="998"/>
      <c r="O96" s="998">
        <f t="shared" si="26"/>
        <v>766</v>
      </c>
      <c r="P96" s="998">
        <f t="shared" si="26"/>
        <v>2651</v>
      </c>
      <c r="Q96" s="998">
        <f t="shared" si="26"/>
        <v>9909</v>
      </c>
      <c r="R96" s="995">
        <f t="shared" si="26"/>
        <v>0.40541367181526228</v>
      </c>
      <c r="S96" s="995">
        <f t="shared" si="26"/>
        <v>0.99179202617857731</v>
      </c>
      <c r="T96" s="998">
        <f t="shared" si="26"/>
        <v>0</v>
      </c>
      <c r="U96" s="998">
        <f t="shared" si="26"/>
        <v>7709.9441539999989</v>
      </c>
    </row>
    <row r="97" spans="1:22" s="272" customFormat="1" ht="24" customHeight="1">
      <c r="A97" s="969"/>
      <c r="B97" s="970" t="s">
        <v>790</v>
      </c>
      <c r="C97" s="997">
        <f>C98</f>
        <v>9991.0059149999997</v>
      </c>
      <c r="D97" s="997">
        <f t="shared" ref="D97:U97" si="27">D98</f>
        <v>6539</v>
      </c>
      <c r="E97" s="997">
        <f t="shared" si="27"/>
        <v>9991.0059149999997</v>
      </c>
      <c r="F97" s="997">
        <f t="shared" si="27"/>
        <v>6539</v>
      </c>
      <c r="G97" s="997">
        <f t="shared" si="27"/>
        <v>766</v>
      </c>
      <c r="H97" s="997">
        <f t="shared" si="27"/>
        <v>2651</v>
      </c>
      <c r="I97" s="997">
        <f t="shared" si="27"/>
        <v>9909</v>
      </c>
      <c r="J97" s="997"/>
      <c r="K97" s="997"/>
      <c r="L97" s="997"/>
      <c r="M97" s="997"/>
      <c r="N97" s="997"/>
      <c r="O97" s="997">
        <f t="shared" si="27"/>
        <v>766</v>
      </c>
      <c r="P97" s="997">
        <f t="shared" si="27"/>
        <v>2651</v>
      </c>
      <c r="Q97" s="997">
        <f t="shared" si="27"/>
        <v>9909</v>
      </c>
      <c r="R97" s="996">
        <f t="shared" si="27"/>
        <v>0.40541367181526228</v>
      </c>
      <c r="S97" s="996">
        <f t="shared" si="27"/>
        <v>0.99179202617857731</v>
      </c>
      <c r="T97" s="997">
        <f t="shared" si="27"/>
        <v>0</v>
      </c>
      <c r="U97" s="997">
        <f t="shared" si="27"/>
        <v>7709.9441539999989</v>
      </c>
    </row>
    <row r="98" spans="1:22" s="272" customFormat="1" ht="24" customHeight="1">
      <c r="A98" s="1101"/>
      <c r="B98" s="1102" t="s">
        <v>844</v>
      </c>
      <c r="C98" s="1092">
        <f t="shared" ref="C98:D98" si="28">E98+J98</f>
        <v>9991.0059149999997</v>
      </c>
      <c r="D98" s="1099">
        <f t="shared" si="28"/>
        <v>6539</v>
      </c>
      <c r="E98" s="1103">
        <v>9991.0059149999997</v>
      </c>
      <c r="F98" s="1103">
        <v>6539</v>
      </c>
      <c r="G98" s="1103">
        <v>766</v>
      </c>
      <c r="H98" s="1098">
        <v>2651</v>
      </c>
      <c r="I98" s="1098">
        <v>9909</v>
      </c>
      <c r="J98" s="1096"/>
      <c r="K98" s="1097"/>
      <c r="L98" s="1098"/>
      <c r="M98" s="1098"/>
      <c r="N98" s="1098"/>
      <c r="O98" s="1099">
        <f t="shared" ref="O98:Q98" si="29">G98+L98</f>
        <v>766</v>
      </c>
      <c r="P98" s="1099">
        <f t="shared" si="29"/>
        <v>2651</v>
      </c>
      <c r="Q98" s="1099">
        <f t="shared" si="29"/>
        <v>9909</v>
      </c>
      <c r="R98" s="1100">
        <f t="shared" ref="R98" si="30">P98/D98</f>
        <v>0.40541367181526228</v>
      </c>
      <c r="S98" s="1100">
        <f t="shared" ref="S98" si="31">Q98/C98</f>
        <v>0.99179202617857731</v>
      </c>
      <c r="T98" s="1098">
        <v>0</v>
      </c>
      <c r="U98" s="1098">
        <v>7709.9441539999989</v>
      </c>
    </row>
    <row r="99" spans="1:22" s="272" customFormat="1" ht="24" customHeight="1">
      <c r="A99" s="969"/>
      <c r="B99" s="971" t="s">
        <v>848</v>
      </c>
      <c r="C99" s="997">
        <f>C100</f>
        <v>0</v>
      </c>
      <c r="D99" s="997">
        <f t="shared" ref="D99:U99" si="32">D100</f>
        <v>0</v>
      </c>
      <c r="E99" s="997">
        <f t="shared" si="32"/>
        <v>0</v>
      </c>
      <c r="F99" s="997">
        <f t="shared" si="32"/>
        <v>0</v>
      </c>
      <c r="G99" s="997">
        <f t="shared" si="32"/>
        <v>0</v>
      </c>
      <c r="H99" s="997">
        <f t="shared" si="32"/>
        <v>0</v>
      </c>
      <c r="I99" s="997">
        <f t="shared" si="32"/>
        <v>0</v>
      </c>
      <c r="J99" s="997"/>
      <c r="K99" s="997"/>
      <c r="L99" s="997"/>
      <c r="M99" s="997"/>
      <c r="N99" s="997"/>
      <c r="O99" s="997">
        <f t="shared" si="32"/>
        <v>0</v>
      </c>
      <c r="P99" s="997">
        <f t="shared" si="32"/>
        <v>0</v>
      </c>
      <c r="Q99" s="997">
        <f t="shared" si="32"/>
        <v>0</v>
      </c>
      <c r="R99" s="996">
        <f t="shared" si="32"/>
        <v>0</v>
      </c>
      <c r="S99" s="996">
        <f t="shared" si="32"/>
        <v>0</v>
      </c>
      <c r="T99" s="997">
        <f t="shared" si="32"/>
        <v>0</v>
      </c>
      <c r="U99" s="997">
        <f t="shared" si="32"/>
        <v>0</v>
      </c>
    </row>
    <row r="100" spans="1:22" s="272" customFormat="1" ht="24" customHeight="1">
      <c r="A100" s="1104"/>
      <c r="B100" s="1102" t="s">
        <v>861</v>
      </c>
      <c r="C100" s="1092">
        <f t="shared" ref="C100:D100" si="33">E100+J100</f>
        <v>0</v>
      </c>
      <c r="D100" s="1099">
        <f t="shared" si="33"/>
        <v>0</v>
      </c>
      <c r="E100" s="1103">
        <v>0</v>
      </c>
      <c r="F100" s="1103">
        <v>0</v>
      </c>
      <c r="G100" s="1103">
        <v>0</v>
      </c>
      <c r="H100" s="1103">
        <v>0</v>
      </c>
      <c r="I100" s="1103">
        <v>0</v>
      </c>
      <c r="J100" s="1105"/>
      <c r="K100" s="1106"/>
      <c r="L100" s="1107"/>
      <c r="M100" s="1107"/>
      <c r="N100" s="1107"/>
      <c r="O100" s="1108">
        <f t="shared" ref="O100:Q100" si="34">G100+L100</f>
        <v>0</v>
      </c>
      <c r="P100" s="1108">
        <f t="shared" si="34"/>
        <v>0</v>
      </c>
      <c r="Q100" s="1108">
        <f t="shared" si="34"/>
        <v>0</v>
      </c>
      <c r="R100" s="1109"/>
      <c r="S100" s="1109"/>
      <c r="T100" s="1103">
        <v>0</v>
      </c>
      <c r="U100" s="1103">
        <v>0</v>
      </c>
      <c r="V100" s="999"/>
    </row>
    <row r="101" spans="1:22" s="272" customFormat="1" ht="24" customHeight="1">
      <c r="A101" s="991"/>
      <c r="B101" s="992" t="s">
        <v>872</v>
      </c>
      <c r="C101" s="998">
        <f>C102+C106</f>
        <v>124538.19183185</v>
      </c>
      <c r="D101" s="998">
        <f t="shared" ref="D101:U101" si="35">D102+D106</f>
        <v>30834.023753400001</v>
      </c>
      <c r="E101" s="998">
        <f t="shared" si="35"/>
        <v>124538.19183185</v>
      </c>
      <c r="F101" s="998">
        <f t="shared" si="35"/>
        <v>30834.023753400001</v>
      </c>
      <c r="G101" s="998">
        <f t="shared" si="35"/>
        <v>17781.57</v>
      </c>
      <c r="H101" s="998">
        <f t="shared" si="35"/>
        <v>41896.050000000003</v>
      </c>
      <c r="I101" s="998">
        <f t="shared" si="35"/>
        <v>141278.45996778001</v>
      </c>
      <c r="J101" s="998">
        <f t="shared" si="35"/>
        <v>0</v>
      </c>
      <c r="K101" s="998">
        <f t="shared" si="35"/>
        <v>0</v>
      </c>
      <c r="L101" s="998">
        <f t="shared" si="35"/>
        <v>0</v>
      </c>
      <c r="M101" s="998">
        <f t="shared" si="35"/>
        <v>0</v>
      </c>
      <c r="N101" s="998">
        <f t="shared" si="35"/>
        <v>0</v>
      </c>
      <c r="O101" s="998">
        <f t="shared" si="35"/>
        <v>17781.57</v>
      </c>
      <c r="P101" s="998">
        <f t="shared" si="35"/>
        <v>41896.050000000003</v>
      </c>
      <c r="Q101" s="998">
        <f t="shared" si="35"/>
        <v>141278.45996778001</v>
      </c>
      <c r="R101" s="1002">
        <f>P101/D101</f>
        <v>1.3587603854453221</v>
      </c>
      <c r="S101" s="1002">
        <f>Q101/C101</f>
        <v>1.1344187505029182</v>
      </c>
      <c r="T101" s="998">
        <f t="shared" si="35"/>
        <v>12802</v>
      </c>
      <c r="U101" s="998">
        <f t="shared" si="35"/>
        <v>142461.89000000001</v>
      </c>
    </row>
    <row r="102" spans="1:22" s="272" customFormat="1" ht="24" customHeight="1">
      <c r="A102" s="969"/>
      <c r="B102" s="970" t="s">
        <v>790</v>
      </c>
      <c r="C102" s="997">
        <f>SUM(C103:C105)</f>
        <v>124538.19183185</v>
      </c>
      <c r="D102" s="997">
        <f t="shared" ref="D102:U102" si="36">SUM(D103:D105)</f>
        <v>30834.023753400001</v>
      </c>
      <c r="E102" s="997">
        <f t="shared" si="36"/>
        <v>124538.19183185</v>
      </c>
      <c r="F102" s="997">
        <f t="shared" si="36"/>
        <v>30834.023753400001</v>
      </c>
      <c r="G102" s="997">
        <f t="shared" si="36"/>
        <v>17781.57</v>
      </c>
      <c r="H102" s="997">
        <f t="shared" si="36"/>
        <v>41896.050000000003</v>
      </c>
      <c r="I102" s="997">
        <f t="shared" si="36"/>
        <v>139816.46000000002</v>
      </c>
      <c r="J102" s="985"/>
      <c r="K102" s="985"/>
      <c r="L102" s="985"/>
      <c r="M102" s="985"/>
      <c r="N102" s="985"/>
      <c r="O102" s="997">
        <f t="shared" si="36"/>
        <v>17781.57</v>
      </c>
      <c r="P102" s="997">
        <f t="shared" si="36"/>
        <v>41896.050000000003</v>
      </c>
      <c r="Q102" s="997">
        <f t="shared" si="36"/>
        <v>139816.46000000002</v>
      </c>
      <c r="R102" s="1000">
        <f>P102/D102</f>
        <v>1.3587603854453221</v>
      </c>
      <c r="S102" s="1000">
        <f>Q102/C102</f>
        <v>1.1226793800634152</v>
      </c>
      <c r="T102" s="997">
        <f t="shared" si="36"/>
        <v>12802</v>
      </c>
      <c r="U102" s="997">
        <f t="shared" si="36"/>
        <v>142461.89000000001</v>
      </c>
    </row>
    <row r="103" spans="1:22" s="272" customFormat="1" ht="24" customHeight="1">
      <c r="A103" s="1110"/>
      <c r="B103" s="1111" t="s">
        <v>843</v>
      </c>
      <c r="C103" s="1112">
        <f t="shared" ref="C103:D105" si="37">E103+J103</f>
        <v>60000</v>
      </c>
      <c r="D103" s="1113">
        <f t="shared" si="37"/>
        <v>14906</v>
      </c>
      <c r="E103" s="1114">
        <v>60000</v>
      </c>
      <c r="F103" s="1114">
        <v>14906</v>
      </c>
      <c r="G103" s="1114">
        <v>8000</v>
      </c>
      <c r="H103" s="1115">
        <v>20969</v>
      </c>
      <c r="I103" s="1115">
        <v>75483</v>
      </c>
      <c r="J103" s="1116"/>
      <c r="K103" s="1117"/>
      <c r="L103" s="1115"/>
      <c r="M103" s="1115"/>
      <c r="N103" s="1115"/>
      <c r="O103" s="1113">
        <f t="shared" ref="O103:Q105" si="38">G103+L103</f>
        <v>8000</v>
      </c>
      <c r="P103" s="1113">
        <f t="shared" si="38"/>
        <v>20969</v>
      </c>
      <c r="Q103" s="1113">
        <f t="shared" si="38"/>
        <v>75483</v>
      </c>
      <c r="R103" s="1118">
        <f t="shared" ref="R103:R105" si="39">P103/D103</f>
        <v>1.406748960150275</v>
      </c>
      <c r="S103" s="1118">
        <f t="shared" ref="S103:S105" si="40">Q103/C103</f>
        <v>1.2580499999999999</v>
      </c>
      <c r="T103" s="1115">
        <v>8000</v>
      </c>
      <c r="U103" s="1115">
        <v>75483</v>
      </c>
    </row>
    <row r="104" spans="1:22" s="272" customFormat="1" ht="24" customHeight="1">
      <c r="A104" s="1110"/>
      <c r="B104" s="1111" t="s">
        <v>846</v>
      </c>
      <c r="C104" s="1112">
        <f t="shared" si="37"/>
        <v>23318.661831849997</v>
      </c>
      <c r="D104" s="1113">
        <f t="shared" si="37"/>
        <v>5623.1412534000001</v>
      </c>
      <c r="E104" s="1114">
        <v>23318.661831849997</v>
      </c>
      <c r="F104" s="1114">
        <v>5623.1412534000001</v>
      </c>
      <c r="G104" s="1114">
        <v>6081.57</v>
      </c>
      <c r="H104" s="1115">
        <v>11922.57</v>
      </c>
      <c r="I104" s="1115">
        <v>23030.57</v>
      </c>
      <c r="J104" s="1116"/>
      <c r="K104" s="1117"/>
      <c r="L104" s="1115"/>
      <c r="M104" s="1115"/>
      <c r="N104" s="1115"/>
      <c r="O104" s="1113">
        <f t="shared" si="38"/>
        <v>6081.57</v>
      </c>
      <c r="P104" s="1113">
        <f t="shared" si="38"/>
        <v>11922.57</v>
      </c>
      <c r="Q104" s="1113">
        <f t="shared" si="38"/>
        <v>23030.57</v>
      </c>
      <c r="R104" s="1118">
        <f t="shared" si="39"/>
        <v>2.1202686297078319</v>
      </c>
      <c r="S104" s="1118">
        <f t="shared" si="40"/>
        <v>0.98764543892237833</v>
      </c>
      <c r="T104" s="1115">
        <v>1102</v>
      </c>
      <c r="U104" s="1115">
        <v>25676</v>
      </c>
    </row>
    <row r="105" spans="1:22" s="272" customFormat="1" ht="24" customHeight="1">
      <c r="A105" s="1119"/>
      <c r="B105" s="1111" t="s">
        <v>847</v>
      </c>
      <c r="C105" s="1112">
        <f t="shared" si="37"/>
        <v>41219.53</v>
      </c>
      <c r="D105" s="1113">
        <f t="shared" si="37"/>
        <v>10304.8825</v>
      </c>
      <c r="E105" s="1114">
        <v>41219.53</v>
      </c>
      <c r="F105" s="1114">
        <v>10304.8825</v>
      </c>
      <c r="G105" s="1114">
        <v>3700</v>
      </c>
      <c r="H105" s="1114">
        <v>9004.48</v>
      </c>
      <c r="I105" s="1114">
        <v>41302.89</v>
      </c>
      <c r="J105" s="1116"/>
      <c r="K105" s="1117"/>
      <c r="L105" s="1115"/>
      <c r="M105" s="1115"/>
      <c r="N105" s="1115"/>
      <c r="O105" s="1113">
        <f t="shared" si="38"/>
        <v>3700</v>
      </c>
      <c r="P105" s="1113">
        <f t="shared" si="38"/>
        <v>9004.48</v>
      </c>
      <c r="Q105" s="1113">
        <f t="shared" si="38"/>
        <v>41302.89</v>
      </c>
      <c r="R105" s="1118">
        <f t="shared" si="39"/>
        <v>0.87380714918389413</v>
      </c>
      <c r="S105" s="1118">
        <f t="shared" si="40"/>
        <v>1.0020223423217101</v>
      </c>
      <c r="T105" s="1114">
        <v>3700</v>
      </c>
      <c r="U105" s="1114">
        <v>41302.89</v>
      </c>
    </row>
    <row r="106" spans="1:22" s="272" customFormat="1" ht="24" customHeight="1">
      <c r="A106" s="969"/>
      <c r="B106" s="970" t="s">
        <v>862</v>
      </c>
      <c r="C106" s="986">
        <f>C107</f>
        <v>0</v>
      </c>
      <c r="D106" s="986">
        <f t="shared" ref="D106:U106" si="41">D107</f>
        <v>0</v>
      </c>
      <c r="E106" s="986">
        <f t="shared" si="41"/>
        <v>0</v>
      </c>
      <c r="F106" s="986">
        <f t="shared" si="41"/>
        <v>0</v>
      </c>
      <c r="G106" s="986">
        <f t="shared" si="41"/>
        <v>0</v>
      </c>
      <c r="H106" s="986">
        <f t="shared" si="41"/>
        <v>0</v>
      </c>
      <c r="I106" s="986">
        <f t="shared" si="41"/>
        <v>1461.9999677799999</v>
      </c>
      <c r="J106" s="986"/>
      <c r="K106" s="986"/>
      <c r="L106" s="986"/>
      <c r="M106" s="986"/>
      <c r="N106" s="986"/>
      <c r="O106" s="986">
        <f t="shared" si="41"/>
        <v>0</v>
      </c>
      <c r="P106" s="986">
        <f t="shared" si="41"/>
        <v>0</v>
      </c>
      <c r="Q106" s="986">
        <f t="shared" si="41"/>
        <v>1461.9999677799999</v>
      </c>
      <c r="R106" s="986">
        <f t="shared" si="41"/>
        <v>0</v>
      </c>
      <c r="S106" s="986">
        <f t="shared" si="41"/>
        <v>0</v>
      </c>
      <c r="T106" s="986">
        <f t="shared" si="41"/>
        <v>0</v>
      </c>
      <c r="U106" s="986">
        <f t="shared" si="41"/>
        <v>0</v>
      </c>
    </row>
    <row r="107" spans="1:22" s="272" customFormat="1" ht="24" customHeight="1">
      <c r="A107" s="1104"/>
      <c r="B107" s="1102" t="s">
        <v>866</v>
      </c>
      <c r="C107" s="1092">
        <f t="shared" ref="C107:D107" si="42">E107+J107</f>
        <v>0</v>
      </c>
      <c r="D107" s="1099">
        <f t="shared" si="42"/>
        <v>0</v>
      </c>
      <c r="E107" s="1103">
        <v>0</v>
      </c>
      <c r="F107" s="1103">
        <v>0</v>
      </c>
      <c r="G107" s="1103">
        <v>0</v>
      </c>
      <c r="H107" s="1103">
        <v>0</v>
      </c>
      <c r="I107" s="1103">
        <v>1461.9999677799999</v>
      </c>
      <c r="J107" s="1105"/>
      <c r="K107" s="1106"/>
      <c r="L107" s="1107"/>
      <c r="M107" s="1107"/>
      <c r="N107" s="1107"/>
      <c r="O107" s="1108">
        <f t="shared" ref="O107:Q107" si="43">G107+L107</f>
        <v>0</v>
      </c>
      <c r="P107" s="1108">
        <f t="shared" si="43"/>
        <v>0</v>
      </c>
      <c r="Q107" s="1099">
        <f t="shared" si="43"/>
        <v>1461.9999677799999</v>
      </c>
      <c r="R107" s="1109"/>
      <c r="S107" s="1109"/>
      <c r="T107" s="1103">
        <v>0</v>
      </c>
      <c r="U107" s="1103">
        <v>0</v>
      </c>
    </row>
    <row r="108" spans="1:22" s="272" customFormat="1" ht="24" customHeight="1">
      <c r="A108" s="964"/>
      <c r="B108" s="965"/>
      <c r="C108" s="958"/>
      <c r="D108" s="966"/>
      <c r="E108" s="967"/>
      <c r="F108" s="967"/>
      <c r="G108" s="967"/>
      <c r="H108" s="967"/>
      <c r="I108" s="967"/>
      <c r="J108" s="967"/>
      <c r="K108" s="968"/>
      <c r="L108" s="968"/>
      <c r="M108" s="968"/>
      <c r="N108" s="968"/>
      <c r="O108" s="968"/>
      <c r="P108" s="968"/>
      <c r="Q108" s="968"/>
      <c r="R108" s="990"/>
      <c r="S108" s="990"/>
      <c r="T108" s="990"/>
      <c r="U108" s="990"/>
    </row>
    <row r="109" spans="1:22" s="67" customFormat="1" ht="24.75" customHeight="1">
      <c r="A109" s="273"/>
      <c r="B109" s="274"/>
      <c r="C109" s="118"/>
      <c r="D109" s="275"/>
      <c r="E109" s="276"/>
      <c r="F109" s="276"/>
      <c r="G109" s="276"/>
      <c r="H109" s="276"/>
      <c r="I109" s="276"/>
      <c r="J109" s="276"/>
      <c r="K109" s="277"/>
      <c r="L109" s="277"/>
      <c r="M109" s="277"/>
      <c r="N109" s="278"/>
      <c r="O109" s="278"/>
      <c r="P109" s="278"/>
      <c r="Q109" s="278"/>
      <c r="R109" s="989"/>
      <c r="S109" s="989"/>
      <c r="T109" s="989"/>
      <c r="U109" s="989"/>
    </row>
    <row r="110" spans="1:22" s="67" customFormat="1" ht="24.75" customHeight="1">
      <c r="A110" s="273"/>
      <c r="B110" s="274"/>
      <c r="C110" s="118"/>
      <c r="D110" s="275"/>
      <c r="E110" s="276"/>
      <c r="F110" s="276"/>
      <c r="G110" s="276"/>
      <c r="H110" s="276"/>
      <c r="I110" s="276"/>
      <c r="J110" s="276"/>
      <c r="K110" s="277"/>
      <c r="L110" s="277"/>
      <c r="M110" s="277"/>
      <c r="N110" s="278"/>
      <c r="O110" s="278"/>
      <c r="P110" s="278"/>
      <c r="Q110" s="278"/>
      <c r="R110" s="989"/>
      <c r="S110" s="989"/>
      <c r="T110" s="989"/>
      <c r="U110" s="989"/>
    </row>
    <row r="111" spans="1:22" s="67" customFormat="1" ht="24.75" customHeight="1">
      <c r="A111" s="273"/>
      <c r="B111" s="274"/>
      <c r="C111" s="118"/>
      <c r="D111" s="275"/>
      <c r="E111" s="276"/>
      <c r="F111" s="276"/>
      <c r="G111" s="276"/>
      <c r="H111" s="276"/>
      <c r="I111" s="276"/>
      <c r="J111" s="276"/>
      <c r="K111" s="277"/>
      <c r="L111" s="277"/>
      <c r="M111" s="277"/>
      <c r="N111" s="278"/>
      <c r="O111" s="278"/>
      <c r="P111" s="278"/>
      <c r="Q111" s="278"/>
      <c r="R111" s="989"/>
      <c r="S111" s="989"/>
      <c r="T111" s="989"/>
      <c r="U111" s="989"/>
    </row>
    <row r="112" spans="1:22" s="67" customFormat="1" ht="24.75" customHeight="1">
      <c r="A112" s="273"/>
      <c r="B112" s="274"/>
      <c r="C112" s="118"/>
      <c r="D112" s="275"/>
      <c r="E112" s="276"/>
      <c r="F112" s="276"/>
      <c r="G112" s="276"/>
      <c r="H112" s="276"/>
      <c r="I112" s="276"/>
      <c r="J112" s="276"/>
      <c r="K112" s="277"/>
      <c r="L112" s="277"/>
      <c r="M112" s="277"/>
      <c r="N112" s="278"/>
      <c r="O112" s="278"/>
      <c r="P112" s="278"/>
      <c r="Q112" s="278"/>
      <c r="R112" s="989"/>
      <c r="S112" s="989"/>
      <c r="T112" s="989"/>
      <c r="U112" s="989"/>
    </row>
    <row r="113" spans="1:21" s="67" customFormat="1" ht="24.75" customHeight="1">
      <c r="A113" s="48"/>
      <c r="B113" s="10"/>
      <c r="C113" s="118"/>
      <c r="D113" s="63"/>
      <c r="E113" s="64"/>
      <c r="F113" s="64"/>
      <c r="G113" s="64"/>
      <c r="H113" s="64"/>
      <c r="I113" s="64"/>
      <c r="J113" s="64"/>
      <c r="K113" s="65"/>
      <c r="L113" s="65"/>
      <c r="M113" s="65"/>
      <c r="N113" s="66"/>
      <c r="O113" s="66"/>
      <c r="P113" s="66"/>
      <c r="Q113" s="66"/>
      <c r="R113" s="989"/>
      <c r="S113" s="989"/>
      <c r="T113" s="989"/>
      <c r="U113" s="989"/>
    </row>
    <row r="114" spans="1:21" s="52" customFormat="1" ht="21.75" customHeight="1">
      <c r="A114" s="122"/>
      <c r="B114" s="62"/>
      <c r="C114" s="119"/>
      <c r="D114" s="53"/>
      <c r="E114" s="54"/>
      <c r="F114" s="54"/>
      <c r="G114" s="54"/>
      <c r="H114" s="54"/>
      <c r="I114" s="54"/>
      <c r="J114" s="54"/>
      <c r="K114" s="54"/>
      <c r="L114" s="54"/>
      <c r="M114" s="54"/>
      <c r="N114" s="53"/>
      <c r="O114" s="53"/>
      <c r="P114" s="53"/>
      <c r="Q114" s="53"/>
      <c r="R114" s="1001"/>
      <c r="S114" s="1001"/>
      <c r="T114" s="1001"/>
      <c r="U114" s="1001"/>
    </row>
    <row r="117" spans="1:21" s="117" customFormat="1" ht="21.75" customHeight="1">
      <c r="A117" s="1047" t="s">
        <v>194</v>
      </c>
      <c r="B117" s="93" t="s">
        <v>91</v>
      </c>
    </row>
    <row r="118" spans="1:21" s="117" customFormat="1" ht="21.75" customHeight="1">
      <c r="A118" s="1047"/>
      <c r="B118" s="93" t="s">
        <v>92</v>
      </c>
    </row>
    <row r="119" spans="1:21" s="117" customFormat="1" ht="28.5" customHeight="1">
      <c r="A119" s="1047"/>
      <c r="B119" s="93" t="s">
        <v>193</v>
      </c>
    </row>
    <row r="120" spans="1:21" s="117" customFormat="1" ht="24" customHeight="1">
      <c r="A120" s="1047"/>
      <c r="B120" s="93" t="s">
        <v>195</v>
      </c>
    </row>
    <row r="121" spans="1:21" s="111" customFormat="1" ht="33.75" customHeight="1">
      <c r="A121" s="1047"/>
      <c r="B121" s="93" t="s">
        <v>196</v>
      </c>
    </row>
    <row r="122" spans="1:21" s="111" customFormat="1" ht="22.5" customHeight="1">
      <c r="A122" s="1047"/>
      <c r="B122" s="93" t="s">
        <v>197</v>
      </c>
    </row>
  </sheetData>
  <mergeCells count="10">
    <mergeCell ref="T3:U3"/>
    <mergeCell ref="A117:A122"/>
    <mergeCell ref="F2:G2"/>
    <mergeCell ref="A3:A4"/>
    <mergeCell ref="B3:B4"/>
    <mergeCell ref="C3:C4"/>
    <mergeCell ref="D3:D4"/>
    <mergeCell ref="E3:I3"/>
    <mergeCell ref="J3:N3"/>
    <mergeCell ref="O3:Q3"/>
  </mergeCells>
  <phoneticPr fontId="36" type="noConversion"/>
  <pageMargins left="0.69930555555555596" right="0.69930555555555596"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76" workbookViewId="0">
      <selection activeCell="E98" sqref="E98"/>
    </sheetView>
  </sheetViews>
  <sheetFormatPr defaultColWidth="9" defaultRowHeight="15"/>
  <cols>
    <col min="1" max="1" width="6.42578125" style="123" customWidth="1"/>
    <col min="2" max="2" width="30.42578125" customWidth="1"/>
    <col min="5" max="13" width="9" style="1"/>
    <col min="16" max="16" width="10.85546875" customWidth="1"/>
    <col min="17" max="17" width="12.140625" customWidth="1"/>
  </cols>
  <sheetData>
    <row r="1" spans="1:17" s="3" customFormat="1" ht="29.25" customHeight="1">
      <c r="A1" s="121"/>
      <c r="B1" s="5"/>
      <c r="C1" s="6"/>
      <c r="D1" s="6"/>
      <c r="E1" s="6"/>
      <c r="F1" s="6"/>
      <c r="G1" s="6" t="s">
        <v>65</v>
      </c>
      <c r="H1" s="6"/>
      <c r="I1" s="6"/>
      <c r="J1" s="6"/>
      <c r="K1" s="6"/>
      <c r="L1" s="6"/>
      <c r="M1" s="6"/>
      <c r="N1" s="6"/>
      <c r="O1" s="6"/>
      <c r="P1" s="6"/>
      <c r="Q1" s="6"/>
    </row>
    <row r="2" spans="1:17" s="3" customFormat="1" ht="33.75" customHeight="1">
      <c r="A2" s="121"/>
      <c r="B2" s="120"/>
      <c r="C2" s="7"/>
      <c r="D2" s="8"/>
      <c r="E2" s="9"/>
      <c r="F2" s="1048" t="s">
        <v>0</v>
      </c>
      <c r="G2" s="1048"/>
      <c r="H2" s="105"/>
      <c r="I2" s="105"/>
      <c r="J2" s="105"/>
      <c r="K2" s="105"/>
      <c r="L2" s="105"/>
      <c r="M2" s="105"/>
      <c r="N2" s="8"/>
      <c r="O2" s="8"/>
      <c r="P2" s="11"/>
    </row>
    <row r="3" spans="1:17" s="4" customFormat="1" ht="19.5" customHeight="1">
      <c r="A3" s="1060" t="s">
        <v>94</v>
      </c>
      <c r="B3" s="1060" t="s">
        <v>52</v>
      </c>
      <c r="C3" s="1061" t="s">
        <v>53</v>
      </c>
      <c r="D3" s="1063" t="s">
        <v>54</v>
      </c>
      <c r="E3" s="1058" t="s">
        <v>6</v>
      </c>
      <c r="F3" s="1058"/>
      <c r="G3" s="1058"/>
      <c r="H3" s="1058" t="s">
        <v>7</v>
      </c>
      <c r="I3" s="1058"/>
      <c r="J3" s="1058"/>
      <c r="K3" s="1058" t="s">
        <v>8</v>
      </c>
      <c r="L3" s="1058"/>
      <c r="M3" s="1058"/>
      <c r="N3" s="55" t="s">
        <v>9</v>
      </c>
      <c r="O3" s="56" t="s">
        <v>10</v>
      </c>
      <c r="P3" s="1059" t="s">
        <v>13</v>
      </c>
      <c r="Q3" s="1059"/>
    </row>
    <row r="4" spans="1:17" s="4" customFormat="1" ht="24" customHeight="1">
      <c r="A4" s="1060"/>
      <c r="B4" s="1060"/>
      <c r="C4" s="1062"/>
      <c r="D4" s="1064"/>
      <c r="E4" s="57" t="s">
        <v>14</v>
      </c>
      <c r="F4" s="57" t="s">
        <v>15</v>
      </c>
      <c r="G4" s="58" t="s">
        <v>16</v>
      </c>
      <c r="H4" s="57" t="s">
        <v>14</v>
      </c>
      <c r="I4" s="57" t="s">
        <v>15</v>
      </c>
      <c r="J4" s="58" t="s">
        <v>16</v>
      </c>
      <c r="K4" s="57" t="s">
        <v>14</v>
      </c>
      <c r="L4" s="57" t="s">
        <v>15</v>
      </c>
      <c r="M4" s="58" t="s">
        <v>16</v>
      </c>
      <c r="N4" s="59" t="s">
        <v>17</v>
      </c>
      <c r="O4" s="60" t="s">
        <v>17</v>
      </c>
      <c r="P4" s="61" t="s">
        <v>18</v>
      </c>
      <c r="Q4" s="61" t="s">
        <v>16</v>
      </c>
    </row>
    <row r="5" spans="1:17" s="67" customFormat="1" ht="37.5" customHeight="1">
      <c r="A5" s="48"/>
      <c r="B5" s="10" t="s">
        <v>93</v>
      </c>
      <c r="C5" s="118"/>
      <c r="D5" s="63"/>
      <c r="E5" s="64"/>
      <c r="F5" s="64"/>
      <c r="G5" s="64"/>
      <c r="H5" s="64"/>
      <c r="I5" s="64"/>
      <c r="J5" s="64"/>
      <c r="K5" s="65"/>
      <c r="L5" s="65"/>
      <c r="M5" s="65"/>
      <c r="N5" s="66"/>
      <c r="O5" s="66"/>
      <c r="P5" s="66"/>
      <c r="Q5" s="66"/>
    </row>
    <row r="6" spans="1:17" s="147" customFormat="1" ht="37.5" customHeight="1">
      <c r="A6" s="148" t="s">
        <v>96</v>
      </c>
      <c r="B6" s="149" t="s">
        <v>188</v>
      </c>
      <c r="C6" s="124"/>
      <c r="D6" s="125"/>
      <c r="E6" s="126"/>
      <c r="F6" s="126"/>
      <c r="G6" s="126"/>
      <c r="H6" s="126"/>
      <c r="I6" s="126"/>
      <c r="J6" s="126"/>
      <c r="K6" s="127"/>
      <c r="L6" s="127"/>
      <c r="M6" s="127"/>
      <c r="N6" s="128"/>
      <c r="O6" s="128"/>
      <c r="P6" s="128"/>
      <c r="Q6" s="128"/>
    </row>
    <row r="7" spans="1:17" s="147" customFormat="1" ht="37.5" customHeight="1">
      <c r="A7" s="148" t="s">
        <v>96</v>
      </c>
      <c r="B7" s="149" t="s">
        <v>189</v>
      </c>
      <c r="C7" s="124"/>
      <c r="D7" s="125"/>
      <c r="E7" s="126"/>
      <c r="F7" s="126"/>
      <c r="G7" s="126"/>
      <c r="H7" s="126"/>
      <c r="I7" s="126"/>
      <c r="J7" s="126"/>
      <c r="K7" s="127"/>
      <c r="L7" s="127"/>
      <c r="M7" s="127"/>
      <c r="N7" s="128"/>
      <c r="O7" s="128"/>
      <c r="P7" s="128"/>
      <c r="Q7" s="128"/>
    </row>
    <row r="8" spans="1:17" s="272" customFormat="1" ht="13.5" customHeight="1">
      <c r="A8" s="267"/>
      <c r="B8" s="268"/>
      <c r="C8" s="269"/>
      <c r="D8" s="63"/>
      <c r="E8" s="270"/>
      <c r="F8" s="270"/>
      <c r="G8" s="270"/>
      <c r="H8" s="270"/>
      <c r="I8" s="270"/>
      <c r="J8" s="270"/>
      <c r="K8" s="271"/>
      <c r="L8" s="271"/>
      <c r="M8" s="271"/>
      <c r="N8" s="271"/>
      <c r="O8" s="271"/>
      <c r="P8" s="271"/>
      <c r="Q8" s="271"/>
    </row>
    <row r="9" spans="1:17" s="67" customFormat="1" ht="24.75" customHeight="1">
      <c r="A9" s="48">
        <v>14</v>
      </c>
      <c r="B9" s="10" t="s">
        <v>125</v>
      </c>
      <c r="C9" s="118"/>
      <c r="D9" s="63"/>
      <c r="E9" s="64"/>
      <c r="F9" s="64"/>
      <c r="G9" s="64"/>
      <c r="H9" s="64"/>
      <c r="I9" s="64"/>
      <c r="J9" s="64"/>
      <c r="K9" s="65"/>
      <c r="L9" s="65"/>
      <c r="M9" s="65"/>
      <c r="N9" s="66"/>
      <c r="O9" s="66"/>
      <c r="P9" s="66"/>
      <c r="Q9" s="66"/>
    </row>
    <row r="10" spans="1:17" s="130" customFormat="1" ht="24.75" customHeight="1">
      <c r="A10" s="131" t="s">
        <v>79</v>
      </c>
      <c r="B10" s="131" t="s">
        <v>97</v>
      </c>
      <c r="C10" s="132"/>
      <c r="D10" s="133"/>
      <c r="E10" s="134"/>
      <c r="F10" s="134"/>
      <c r="G10" s="134"/>
      <c r="H10" s="134"/>
      <c r="I10" s="134"/>
      <c r="J10" s="134"/>
      <c r="K10" s="135"/>
      <c r="L10" s="135"/>
      <c r="M10" s="135"/>
      <c r="N10" s="136"/>
      <c r="O10" s="136"/>
      <c r="P10" s="136"/>
      <c r="Q10" s="136"/>
    </row>
    <row r="11" spans="1:17" s="130" customFormat="1" ht="24.75" customHeight="1">
      <c r="A11" s="131" t="s">
        <v>79</v>
      </c>
      <c r="B11" s="131" t="s">
        <v>98</v>
      </c>
      <c r="C11" s="132"/>
      <c r="D11" s="133"/>
      <c r="E11" s="134"/>
      <c r="F11" s="134"/>
      <c r="G11" s="134"/>
      <c r="H11" s="134"/>
      <c r="I11" s="134"/>
      <c r="J11" s="134"/>
      <c r="K11" s="135"/>
      <c r="L11" s="135"/>
      <c r="M11" s="135"/>
      <c r="N11" s="136"/>
      <c r="O11" s="136"/>
      <c r="P11" s="136"/>
      <c r="Q11" s="136"/>
    </row>
    <row r="12" spans="1:17" s="67" customFormat="1" ht="24.75" customHeight="1">
      <c r="A12" s="48">
        <v>2</v>
      </c>
      <c r="B12" s="10" t="s">
        <v>99</v>
      </c>
      <c r="C12" s="118"/>
      <c r="D12" s="63"/>
      <c r="E12" s="64"/>
      <c r="F12" s="64"/>
      <c r="G12" s="64"/>
      <c r="H12" s="64"/>
      <c r="I12" s="64"/>
      <c r="J12" s="64"/>
      <c r="K12" s="65"/>
      <c r="L12" s="65"/>
      <c r="M12" s="65"/>
      <c r="N12" s="66"/>
      <c r="O12" s="66"/>
      <c r="P12" s="66"/>
      <c r="Q12" s="66"/>
    </row>
    <row r="13" spans="1:17" s="130" customFormat="1" ht="24.75" customHeight="1">
      <c r="A13" s="131" t="s">
        <v>79</v>
      </c>
      <c r="B13" s="131" t="s">
        <v>97</v>
      </c>
      <c r="C13" s="132"/>
      <c r="D13" s="133"/>
      <c r="E13" s="134"/>
      <c r="F13" s="134"/>
      <c r="G13" s="134"/>
      <c r="H13" s="134"/>
      <c r="I13" s="134"/>
      <c r="J13" s="134"/>
      <c r="K13" s="135"/>
      <c r="L13" s="135"/>
      <c r="M13" s="135"/>
      <c r="N13" s="136"/>
      <c r="O13" s="136"/>
      <c r="P13" s="136"/>
      <c r="Q13" s="136"/>
    </row>
    <row r="14" spans="1:17" s="130" customFormat="1" ht="24.75" customHeight="1">
      <c r="A14" s="131" t="s">
        <v>79</v>
      </c>
      <c r="B14" s="131" t="s">
        <v>98</v>
      </c>
      <c r="C14" s="132"/>
      <c r="D14" s="133"/>
      <c r="E14" s="134"/>
      <c r="F14" s="134"/>
      <c r="G14" s="134"/>
      <c r="H14" s="134"/>
      <c r="I14" s="134"/>
      <c r="J14" s="134"/>
      <c r="K14" s="135"/>
      <c r="L14" s="135"/>
      <c r="M14" s="135"/>
      <c r="N14" s="136"/>
      <c r="O14" s="136"/>
      <c r="P14" s="136"/>
      <c r="Q14" s="136"/>
    </row>
    <row r="15" spans="1:17" s="67" customFormat="1" ht="24.75" customHeight="1">
      <c r="A15" s="48">
        <v>3</v>
      </c>
      <c r="B15" s="10" t="s">
        <v>100</v>
      </c>
      <c r="C15" s="118"/>
      <c r="D15" s="63"/>
      <c r="E15" s="64"/>
      <c r="F15" s="64"/>
      <c r="G15" s="64"/>
      <c r="H15" s="64"/>
      <c r="I15" s="64"/>
      <c r="J15" s="64"/>
      <c r="K15" s="65"/>
      <c r="L15" s="65"/>
      <c r="M15" s="65"/>
      <c r="N15" s="66"/>
      <c r="O15" s="66"/>
      <c r="P15" s="66"/>
      <c r="Q15" s="66"/>
    </row>
    <row r="16" spans="1:17" s="130" customFormat="1" ht="24.75" customHeight="1">
      <c r="A16" s="131" t="s">
        <v>79</v>
      </c>
      <c r="B16" s="131" t="s">
        <v>97</v>
      </c>
      <c r="C16" s="132"/>
      <c r="D16" s="133"/>
      <c r="E16" s="134"/>
      <c r="F16" s="134"/>
      <c r="G16" s="134"/>
      <c r="H16" s="134"/>
      <c r="I16" s="134"/>
      <c r="J16" s="134"/>
      <c r="K16" s="135"/>
      <c r="L16" s="135"/>
      <c r="M16" s="135"/>
      <c r="N16" s="136"/>
      <c r="O16" s="136"/>
      <c r="P16" s="136"/>
      <c r="Q16" s="136"/>
    </row>
    <row r="17" spans="1:17" s="130" customFormat="1" ht="24.75" customHeight="1">
      <c r="A17" s="131" t="s">
        <v>79</v>
      </c>
      <c r="B17" s="131" t="s">
        <v>98</v>
      </c>
      <c r="C17" s="132"/>
      <c r="D17" s="133"/>
      <c r="E17" s="134"/>
      <c r="F17" s="134"/>
      <c r="G17" s="134"/>
      <c r="H17" s="134"/>
      <c r="I17" s="134"/>
      <c r="J17" s="134"/>
      <c r="K17" s="135"/>
      <c r="L17" s="135"/>
      <c r="M17" s="135"/>
      <c r="N17" s="136"/>
      <c r="O17" s="136"/>
      <c r="P17" s="136"/>
      <c r="Q17" s="136"/>
    </row>
    <row r="18" spans="1:17" s="67" customFormat="1" ht="24.75" customHeight="1">
      <c r="A18" s="48">
        <v>4</v>
      </c>
      <c r="B18" s="10" t="s">
        <v>101</v>
      </c>
      <c r="C18" s="118"/>
      <c r="D18" s="63"/>
      <c r="E18" s="64"/>
      <c r="F18" s="64"/>
      <c r="G18" s="64"/>
      <c r="H18" s="64"/>
      <c r="I18" s="64"/>
      <c r="J18" s="64"/>
      <c r="K18" s="65"/>
      <c r="L18" s="65"/>
      <c r="M18" s="65"/>
      <c r="N18" s="66"/>
      <c r="O18" s="66"/>
      <c r="P18" s="66"/>
      <c r="Q18" s="66"/>
    </row>
    <row r="19" spans="1:17" s="130" customFormat="1" ht="24.75" customHeight="1">
      <c r="A19" s="131" t="s">
        <v>79</v>
      </c>
      <c r="B19" s="131" t="s">
        <v>97</v>
      </c>
      <c r="C19" s="132"/>
      <c r="D19" s="133"/>
      <c r="E19" s="134"/>
      <c r="F19" s="134"/>
      <c r="G19" s="134"/>
      <c r="H19" s="134"/>
      <c r="I19" s="134"/>
      <c r="J19" s="134"/>
      <c r="K19" s="135"/>
      <c r="L19" s="135"/>
      <c r="M19" s="135"/>
      <c r="N19" s="136"/>
      <c r="O19" s="136"/>
      <c r="P19" s="136"/>
      <c r="Q19" s="136"/>
    </row>
    <row r="20" spans="1:17" s="130" customFormat="1" ht="24.75" customHeight="1">
      <c r="A20" s="131" t="s">
        <v>79</v>
      </c>
      <c r="B20" s="131" t="s">
        <v>98</v>
      </c>
      <c r="C20" s="132"/>
      <c r="D20" s="133"/>
      <c r="E20" s="134"/>
      <c r="F20" s="134"/>
      <c r="G20" s="134"/>
      <c r="H20" s="134"/>
      <c r="I20" s="134"/>
      <c r="J20" s="134"/>
      <c r="K20" s="135"/>
      <c r="L20" s="135"/>
      <c r="M20" s="135"/>
      <c r="N20" s="136"/>
      <c r="O20" s="136"/>
      <c r="P20" s="136"/>
      <c r="Q20" s="136"/>
    </row>
    <row r="21" spans="1:17" s="67" customFormat="1" ht="24.75" customHeight="1">
      <c r="A21" s="48">
        <v>5</v>
      </c>
      <c r="B21" s="10" t="s">
        <v>102</v>
      </c>
      <c r="C21" s="118"/>
      <c r="D21" s="63"/>
      <c r="E21" s="64"/>
      <c r="F21" s="64"/>
      <c r="G21" s="64"/>
      <c r="H21" s="64"/>
      <c r="I21" s="64"/>
      <c r="J21" s="64"/>
      <c r="K21" s="65"/>
      <c r="L21" s="65"/>
      <c r="M21" s="65"/>
      <c r="N21" s="66"/>
      <c r="O21" s="66"/>
      <c r="P21" s="66"/>
      <c r="Q21" s="66"/>
    </row>
    <row r="22" spans="1:17" s="130" customFormat="1" ht="24.75" customHeight="1">
      <c r="A22" s="131" t="s">
        <v>79</v>
      </c>
      <c r="B22" s="131" t="s">
        <v>97</v>
      </c>
      <c r="C22" s="132"/>
      <c r="D22" s="133"/>
      <c r="E22" s="134"/>
      <c r="F22" s="134"/>
      <c r="G22" s="134"/>
      <c r="H22" s="134"/>
      <c r="I22" s="134"/>
      <c r="J22" s="134"/>
      <c r="K22" s="135"/>
      <c r="L22" s="135"/>
      <c r="M22" s="135"/>
      <c r="N22" s="136"/>
      <c r="O22" s="136"/>
      <c r="P22" s="136"/>
      <c r="Q22" s="136"/>
    </row>
    <row r="23" spans="1:17" s="130" customFormat="1" ht="24.75" customHeight="1">
      <c r="A23" s="131" t="s">
        <v>79</v>
      </c>
      <c r="B23" s="131" t="s">
        <v>98</v>
      </c>
      <c r="C23" s="132"/>
      <c r="D23" s="133"/>
      <c r="E23" s="134"/>
      <c r="F23" s="134"/>
      <c r="G23" s="134"/>
      <c r="H23" s="134"/>
      <c r="I23" s="134"/>
      <c r="J23" s="134"/>
      <c r="K23" s="135"/>
      <c r="L23" s="135"/>
      <c r="M23" s="135"/>
      <c r="N23" s="136"/>
      <c r="O23" s="136"/>
      <c r="P23" s="136"/>
      <c r="Q23" s="136"/>
    </row>
    <row r="24" spans="1:17" s="67" customFormat="1" ht="24.75" customHeight="1">
      <c r="A24" s="48">
        <v>6</v>
      </c>
      <c r="B24" s="10" t="s">
        <v>103</v>
      </c>
      <c r="C24" s="118"/>
      <c r="D24" s="63"/>
      <c r="E24" s="64"/>
      <c r="F24" s="64"/>
      <c r="G24" s="64"/>
      <c r="H24" s="64"/>
      <c r="I24" s="64"/>
      <c r="J24" s="64"/>
      <c r="K24" s="65"/>
      <c r="L24" s="65"/>
      <c r="M24" s="65"/>
      <c r="N24" s="66"/>
      <c r="O24" s="66"/>
      <c r="P24" s="66"/>
      <c r="Q24" s="66"/>
    </row>
    <row r="25" spans="1:17" s="130" customFormat="1" ht="24.75" customHeight="1">
      <c r="A25" s="131" t="s">
        <v>79</v>
      </c>
      <c r="B25" s="131" t="s">
        <v>97</v>
      </c>
      <c r="C25" s="132"/>
      <c r="D25" s="133"/>
      <c r="E25" s="134"/>
      <c r="F25" s="134"/>
      <c r="G25" s="134"/>
      <c r="H25" s="134"/>
      <c r="I25" s="134"/>
      <c r="J25" s="134"/>
      <c r="K25" s="135"/>
      <c r="L25" s="135"/>
      <c r="M25" s="135"/>
      <c r="N25" s="136"/>
      <c r="O25" s="136"/>
      <c r="P25" s="136"/>
      <c r="Q25" s="136"/>
    </row>
    <row r="26" spans="1:17" s="130" customFormat="1" ht="24.75" customHeight="1">
      <c r="A26" s="131" t="s">
        <v>79</v>
      </c>
      <c r="B26" s="131" t="s">
        <v>98</v>
      </c>
      <c r="C26" s="132"/>
      <c r="D26" s="133"/>
      <c r="E26" s="134"/>
      <c r="F26" s="134"/>
      <c r="G26" s="134"/>
      <c r="H26" s="134"/>
      <c r="I26" s="134"/>
      <c r="J26" s="134"/>
      <c r="K26" s="135"/>
      <c r="L26" s="135"/>
      <c r="M26" s="135"/>
      <c r="N26" s="136"/>
      <c r="O26" s="136"/>
      <c r="P26" s="136"/>
      <c r="Q26" s="136"/>
    </row>
    <row r="27" spans="1:17" s="67" customFormat="1" ht="24.75" customHeight="1">
      <c r="A27" s="48">
        <v>7</v>
      </c>
      <c r="B27" s="10" t="s">
        <v>104</v>
      </c>
      <c r="C27" s="118"/>
      <c r="D27" s="63"/>
      <c r="E27" s="64"/>
      <c r="F27" s="64"/>
      <c r="G27" s="64"/>
      <c r="H27" s="64"/>
      <c r="I27" s="64"/>
      <c r="J27" s="64"/>
      <c r="K27" s="65"/>
      <c r="L27" s="65"/>
      <c r="M27" s="65"/>
      <c r="N27" s="66"/>
      <c r="O27" s="66"/>
      <c r="P27" s="66"/>
      <c r="Q27" s="66"/>
    </row>
    <row r="28" spans="1:17" s="130" customFormat="1" ht="24.75" customHeight="1">
      <c r="A28" s="131" t="s">
        <v>79</v>
      </c>
      <c r="B28" s="131" t="s">
        <v>97</v>
      </c>
      <c r="C28" s="132"/>
      <c r="D28" s="133"/>
      <c r="E28" s="134"/>
      <c r="F28" s="134"/>
      <c r="G28" s="134"/>
      <c r="H28" s="134"/>
      <c r="I28" s="134"/>
      <c r="J28" s="134"/>
      <c r="K28" s="135"/>
      <c r="L28" s="135"/>
      <c r="M28" s="135"/>
      <c r="N28" s="136"/>
      <c r="O28" s="136"/>
      <c r="P28" s="136"/>
      <c r="Q28" s="136"/>
    </row>
    <row r="29" spans="1:17" s="130" customFormat="1" ht="24.75" customHeight="1">
      <c r="A29" s="131" t="s">
        <v>79</v>
      </c>
      <c r="B29" s="131" t="s">
        <v>98</v>
      </c>
      <c r="C29" s="132"/>
      <c r="D29" s="133"/>
      <c r="E29" s="134"/>
      <c r="F29" s="134"/>
      <c r="G29" s="134"/>
      <c r="H29" s="134"/>
      <c r="I29" s="134"/>
      <c r="J29" s="134"/>
      <c r="K29" s="135"/>
      <c r="L29" s="135"/>
      <c r="M29" s="135"/>
      <c r="N29" s="136"/>
      <c r="O29" s="136"/>
      <c r="P29" s="136"/>
      <c r="Q29" s="136"/>
    </row>
    <row r="30" spans="1:17" s="67" customFormat="1" ht="24.75" customHeight="1">
      <c r="A30" s="48">
        <v>8</v>
      </c>
      <c r="B30" s="10" t="s">
        <v>105</v>
      </c>
      <c r="C30" s="118"/>
      <c r="D30" s="63"/>
      <c r="E30" s="64"/>
      <c r="F30" s="64"/>
      <c r="G30" s="64"/>
      <c r="H30" s="64"/>
      <c r="I30" s="64"/>
      <c r="J30" s="64"/>
      <c r="K30" s="65"/>
      <c r="L30" s="65"/>
      <c r="M30" s="65"/>
      <c r="N30" s="66"/>
      <c r="O30" s="66"/>
      <c r="P30" s="66"/>
      <c r="Q30" s="66"/>
    </row>
    <row r="31" spans="1:17" s="130" customFormat="1" ht="24.75" customHeight="1">
      <c r="A31" s="131" t="s">
        <v>79</v>
      </c>
      <c r="B31" s="131" t="s">
        <v>97</v>
      </c>
      <c r="C31" s="132"/>
      <c r="D31" s="133"/>
      <c r="E31" s="134"/>
      <c r="F31" s="134"/>
      <c r="G31" s="134"/>
      <c r="H31" s="134"/>
      <c r="I31" s="134"/>
      <c r="J31" s="134"/>
      <c r="K31" s="135"/>
      <c r="L31" s="135"/>
      <c r="M31" s="135"/>
      <c r="N31" s="136"/>
      <c r="O31" s="136"/>
      <c r="P31" s="136"/>
      <c r="Q31" s="136"/>
    </row>
    <row r="32" spans="1:17" s="130" customFormat="1" ht="24.75" customHeight="1">
      <c r="A32" s="131" t="s">
        <v>79</v>
      </c>
      <c r="B32" s="131" t="s">
        <v>98</v>
      </c>
      <c r="C32" s="132"/>
      <c r="D32" s="133"/>
      <c r="E32" s="134"/>
      <c r="F32" s="134"/>
      <c r="G32" s="134"/>
      <c r="H32" s="134"/>
      <c r="I32" s="134"/>
      <c r="J32" s="134"/>
      <c r="K32" s="135"/>
      <c r="L32" s="135"/>
      <c r="M32" s="135"/>
      <c r="N32" s="136"/>
      <c r="O32" s="136"/>
      <c r="P32" s="136"/>
      <c r="Q32" s="136"/>
    </row>
    <row r="33" spans="1:17" s="67" customFormat="1" ht="24.75" customHeight="1">
      <c r="A33" s="48">
        <v>9</v>
      </c>
      <c r="B33" s="10" t="s">
        <v>106</v>
      </c>
      <c r="C33" s="118"/>
      <c r="D33" s="63"/>
      <c r="E33" s="64"/>
      <c r="F33" s="64"/>
      <c r="G33" s="64"/>
      <c r="H33" s="64"/>
      <c r="I33" s="64"/>
      <c r="J33" s="64"/>
      <c r="K33" s="65"/>
      <c r="L33" s="65"/>
      <c r="M33" s="65"/>
      <c r="N33" s="66"/>
      <c r="O33" s="66"/>
      <c r="P33" s="66"/>
      <c r="Q33" s="66"/>
    </row>
    <row r="34" spans="1:17" s="130" customFormat="1" ht="24.75" customHeight="1">
      <c r="A34" s="131" t="s">
        <v>79</v>
      </c>
      <c r="B34" s="131" t="s">
        <v>97</v>
      </c>
      <c r="C34" s="132"/>
      <c r="D34" s="133"/>
      <c r="E34" s="134"/>
      <c r="F34" s="134"/>
      <c r="G34" s="134"/>
      <c r="H34" s="134"/>
      <c r="I34" s="134"/>
      <c r="J34" s="134"/>
      <c r="K34" s="135"/>
      <c r="L34" s="135"/>
      <c r="M34" s="135"/>
      <c r="N34" s="136"/>
      <c r="O34" s="136"/>
      <c r="P34" s="136"/>
      <c r="Q34" s="136"/>
    </row>
    <row r="35" spans="1:17" s="130" customFormat="1" ht="24.75" customHeight="1">
      <c r="A35" s="131" t="s">
        <v>79</v>
      </c>
      <c r="B35" s="131" t="s">
        <v>98</v>
      </c>
      <c r="C35" s="132"/>
      <c r="D35" s="133"/>
      <c r="E35" s="134"/>
      <c r="F35" s="134"/>
      <c r="G35" s="134"/>
      <c r="H35" s="134"/>
      <c r="I35" s="134"/>
      <c r="J35" s="134"/>
      <c r="K35" s="135"/>
      <c r="L35" s="135"/>
      <c r="M35" s="135"/>
      <c r="N35" s="136"/>
      <c r="O35" s="136"/>
      <c r="P35" s="136"/>
      <c r="Q35" s="136"/>
    </row>
    <row r="36" spans="1:17" s="67" customFormat="1" ht="24.75" customHeight="1">
      <c r="A36" s="48">
        <v>10</v>
      </c>
      <c r="B36" s="10" t="s">
        <v>107</v>
      </c>
      <c r="C36" s="118"/>
      <c r="D36" s="63"/>
      <c r="E36" s="64"/>
      <c r="F36" s="64"/>
      <c r="G36" s="64"/>
      <c r="H36" s="64"/>
      <c r="I36" s="64"/>
      <c r="J36" s="64"/>
      <c r="K36" s="65"/>
      <c r="L36" s="65"/>
      <c r="M36" s="65"/>
      <c r="N36" s="66"/>
      <c r="O36" s="66"/>
      <c r="P36" s="66"/>
      <c r="Q36" s="66"/>
    </row>
    <row r="37" spans="1:17" s="130" customFormat="1" ht="24.75" customHeight="1">
      <c r="A37" s="131" t="s">
        <v>79</v>
      </c>
      <c r="B37" s="131" t="s">
        <v>97</v>
      </c>
      <c r="C37" s="132"/>
      <c r="D37" s="133"/>
      <c r="E37" s="134"/>
      <c r="F37" s="134"/>
      <c r="G37" s="134"/>
      <c r="H37" s="134"/>
      <c r="I37" s="134"/>
      <c r="J37" s="134"/>
      <c r="K37" s="135"/>
      <c r="L37" s="135"/>
      <c r="M37" s="135"/>
      <c r="N37" s="136"/>
      <c r="O37" s="136"/>
      <c r="P37" s="136"/>
      <c r="Q37" s="136"/>
    </row>
    <row r="38" spans="1:17" s="130" customFormat="1" ht="24.75" customHeight="1">
      <c r="A38" s="131" t="s">
        <v>79</v>
      </c>
      <c r="B38" s="131" t="s">
        <v>98</v>
      </c>
      <c r="C38" s="132"/>
      <c r="D38" s="133"/>
      <c r="E38" s="134"/>
      <c r="F38" s="134"/>
      <c r="G38" s="134"/>
      <c r="H38" s="134"/>
      <c r="I38" s="134"/>
      <c r="J38" s="134"/>
      <c r="K38" s="135"/>
      <c r="L38" s="135"/>
      <c r="M38" s="135"/>
      <c r="N38" s="136"/>
      <c r="O38" s="136"/>
      <c r="P38" s="136"/>
      <c r="Q38" s="136"/>
    </row>
    <row r="39" spans="1:17" s="67" customFormat="1" ht="24.75" customHeight="1">
      <c r="A39" s="48">
        <v>11</v>
      </c>
      <c r="B39" s="10" t="s">
        <v>108</v>
      </c>
      <c r="C39" s="118"/>
      <c r="D39" s="63"/>
      <c r="E39" s="64"/>
      <c r="F39" s="64"/>
      <c r="G39" s="64"/>
      <c r="H39" s="64"/>
      <c r="I39" s="64"/>
      <c r="J39" s="64"/>
      <c r="K39" s="65"/>
      <c r="L39" s="65"/>
      <c r="M39" s="65"/>
      <c r="N39" s="66"/>
      <c r="O39" s="66"/>
      <c r="P39" s="66"/>
      <c r="Q39" s="66"/>
    </row>
    <row r="40" spans="1:17" s="130" customFormat="1" ht="24.75" customHeight="1">
      <c r="A40" s="131" t="s">
        <v>79</v>
      </c>
      <c r="B40" s="131" t="s">
        <v>97</v>
      </c>
      <c r="C40" s="132"/>
      <c r="D40" s="133"/>
      <c r="E40" s="134"/>
      <c r="F40" s="134"/>
      <c r="G40" s="134"/>
      <c r="H40" s="134"/>
      <c r="I40" s="134"/>
      <c r="J40" s="134"/>
      <c r="K40" s="135"/>
      <c r="L40" s="135"/>
      <c r="M40" s="135"/>
      <c r="N40" s="136"/>
      <c r="O40" s="136"/>
      <c r="P40" s="136"/>
      <c r="Q40" s="136"/>
    </row>
    <row r="41" spans="1:17" s="130" customFormat="1" ht="24.75" customHeight="1">
      <c r="A41" s="131" t="s">
        <v>79</v>
      </c>
      <c r="B41" s="131" t="s">
        <v>98</v>
      </c>
      <c r="C41" s="132"/>
      <c r="D41" s="133"/>
      <c r="E41" s="134"/>
      <c r="F41" s="134"/>
      <c r="G41" s="134"/>
      <c r="H41" s="134"/>
      <c r="I41" s="134"/>
      <c r="J41" s="134"/>
      <c r="K41" s="135"/>
      <c r="L41" s="135"/>
      <c r="M41" s="135"/>
      <c r="N41" s="136"/>
      <c r="O41" s="136"/>
      <c r="P41" s="136"/>
      <c r="Q41" s="136"/>
    </row>
    <row r="42" spans="1:17" s="67" customFormat="1" ht="24.75" customHeight="1">
      <c r="A42" s="48">
        <v>21</v>
      </c>
      <c r="B42" s="10" t="s">
        <v>110</v>
      </c>
      <c r="C42" s="118"/>
      <c r="D42" s="63"/>
      <c r="E42" s="64"/>
      <c r="F42" s="64"/>
      <c r="G42" s="64"/>
      <c r="H42" s="64"/>
      <c r="I42" s="64"/>
      <c r="J42" s="64"/>
      <c r="K42" s="65"/>
      <c r="L42" s="65"/>
      <c r="M42" s="65"/>
      <c r="N42" s="66"/>
      <c r="O42" s="66"/>
      <c r="P42" s="66"/>
      <c r="Q42" s="66"/>
    </row>
    <row r="43" spans="1:17" s="130" customFormat="1" ht="24.75" customHeight="1">
      <c r="A43" s="131" t="s">
        <v>79</v>
      </c>
      <c r="B43" s="131" t="s">
        <v>97</v>
      </c>
      <c r="C43" s="132"/>
      <c r="D43" s="133"/>
      <c r="E43" s="134"/>
      <c r="F43" s="134"/>
      <c r="G43" s="134"/>
      <c r="H43" s="134"/>
      <c r="I43" s="134"/>
      <c r="J43" s="134"/>
      <c r="K43" s="135"/>
      <c r="L43" s="135"/>
      <c r="M43" s="135"/>
      <c r="N43" s="136"/>
      <c r="O43" s="136"/>
      <c r="P43" s="136"/>
      <c r="Q43" s="136"/>
    </row>
    <row r="44" spans="1:17" s="130" customFormat="1" ht="24.75" customHeight="1">
      <c r="A44" s="131" t="s">
        <v>79</v>
      </c>
      <c r="B44" s="131" t="s">
        <v>98</v>
      </c>
      <c r="C44" s="132"/>
      <c r="D44" s="133"/>
      <c r="E44" s="134"/>
      <c r="F44" s="134"/>
      <c r="G44" s="134"/>
      <c r="H44" s="134"/>
      <c r="I44" s="134"/>
      <c r="J44" s="134"/>
      <c r="K44" s="135"/>
      <c r="L44" s="135"/>
      <c r="M44" s="135"/>
      <c r="N44" s="136"/>
      <c r="O44" s="136"/>
      <c r="P44" s="136"/>
      <c r="Q44" s="136"/>
    </row>
    <row r="45" spans="1:17" s="67" customFormat="1" ht="24.75" customHeight="1">
      <c r="A45" s="48">
        <v>22</v>
      </c>
      <c r="B45" s="10" t="s">
        <v>111</v>
      </c>
      <c r="C45" s="118"/>
      <c r="D45" s="63"/>
      <c r="E45" s="64"/>
      <c r="F45" s="64"/>
      <c r="G45" s="64"/>
      <c r="H45" s="64"/>
      <c r="I45" s="64"/>
      <c r="J45" s="64"/>
      <c r="K45" s="65"/>
      <c r="L45" s="65"/>
      <c r="M45" s="65"/>
      <c r="N45" s="66"/>
      <c r="O45" s="66"/>
      <c r="P45" s="66"/>
      <c r="Q45" s="66"/>
    </row>
    <row r="46" spans="1:17" s="130" customFormat="1" ht="24.75" customHeight="1">
      <c r="A46" s="131" t="s">
        <v>79</v>
      </c>
      <c r="B46" s="131" t="s">
        <v>97</v>
      </c>
      <c r="C46" s="132"/>
      <c r="D46" s="133"/>
      <c r="E46" s="134"/>
      <c r="F46" s="134"/>
      <c r="G46" s="134"/>
      <c r="H46" s="134"/>
      <c r="I46" s="134"/>
      <c r="J46" s="134"/>
      <c r="K46" s="135"/>
      <c r="L46" s="135"/>
      <c r="M46" s="135"/>
      <c r="N46" s="136"/>
      <c r="O46" s="136"/>
      <c r="P46" s="136"/>
      <c r="Q46" s="136"/>
    </row>
    <row r="47" spans="1:17" s="130" customFormat="1" ht="24.75" customHeight="1">
      <c r="A47" s="131" t="s">
        <v>79</v>
      </c>
      <c r="B47" s="131" t="s">
        <v>98</v>
      </c>
      <c r="C47" s="132"/>
      <c r="D47" s="133"/>
      <c r="E47" s="134"/>
      <c r="F47" s="134"/>
      <c r="G47" s="134"/>
      <c r="H47" s="134"/>
      <c r="I47" s="134"/>
      <c r="J47" s="134"/>
      <c r="K47" s="135"/>
      <c r="L47" s="135"/>
      <c r="M47" s="135"/>
      <c r="N47" s="136"/>
      <c r="O47" s="136"/>
      <c r="P47" s="136"/>
      <c r="Q47" s="136"/>
    </row>
    <row r="48" spans="1:17" s="67" customFormat="1" ht="24.75" customHeight="1">
      <c r="A48" s="48">
        <v>23</v>
      </c>
      <c r="B48" s="10" t="s">
        <v>112</v>
      </c>
      <c r="C48" s="118"/>
      <c r="D48" s="63"/>
      <c r="E48" s="64"/>
      <c r="F48" s="64"/>
      <c r="G48" s="64"/>
      <c r="H48" s="64"/>
      <c r="I48" s="64"/>
      <c r="J48" s="64"/>
      <c r="K48" s="65"/>
      <c r="L48" s="65"/>
      <c r="M48" s="65"/>
      <c r="N48" s="66"/>
      <c r="O48" s="66"/>
      <c r="P48" s="66"/>
      <c r="Q48" s="66"/>
    </row>
    <row r="49" spans="1:17" s="130" customFormat="1" ht="24.75" customHeight="1">
      <c r="A49" s="131" t="s">
        <v>79</v>
      </c>
      <c r="B49" s="131" t="s">
        <v>97</v>
      </c>
      <c r="C49" s="132"/>
      <c r="D49" s="133"/>
      <c r="E49" s="134"/>
      <c r="F49" s="134"/>
      <c r="G49" s="134"/>
      <c r="H49" s="134"/>
      <c r="I49" s="134"/>
      <c r="J49" s="134"/>
      <c r="K49" s="135"/>
      <c r="L49" s="135"/>
      <c r="M49" s="135"/>
      <c r="N49" s="136"/>
      <c r="O49" s="136"/>
      <c r="P49" s="136"/>
      <c r="Q49" s="136"/>
    </row>
    <row r="50" spans="1:17" s="130" customFormat="1" ht="24.75" customHeight="1">
      <c r="A50" s="131" t="s">
        <v>79</v>
      </c>
      <c r="B50" s="131" t="s">
        <v>98</v>
      </c>
      <c r="C50" s="132"/>
      <c r="D50" s="133"/>
      <c r="E50" s="134"/>
      <c r="F50" s="134"/>
      <c r="G50" s="134"/>
      <c r="H50" s="134"/>
      <c r="I50" s="134"/>
      <c r="J50" s="134"/>
      <c r="K50" s="135"/>
      <c r="L50" s="135"/>
      <c r="M50" s="135"/>
      <c r="N50" s="136"/>
      <c r="O50" s="136"/>
      <c r="P50" s="136"/>
      <c r="Q50" s="136"/>
    </row>
    <row r="51" spans="1:17" s="67" customFormat="1" ht="24.75" customHeight="1">
      <c r="A51" s="48">
        <v>24</v>
      </c>
      <c r="B51" s="10" t="s">
        <v>113</v>
      </c>
      <c r="C51" s="118"/>
      <c r="D51" s="63"/>
      <c r="E51" s="64"/>
      <c r="F51" s="64"/>
      <c r="G51" s="64"/>
      <c r="H51" s="64"/>
      <c r="I51" s="64"/>
      <c r="J51" s="64"/>
      <c r="K51" s="65"/>
      <c r="L51" s="65"/>
      <c r="M51" s="65"/>
      <c r="N51" s="66"/>
      <c r="O51" s="66"/>
      <c r="P51" s="66"/>
      <c r="Q51" s="66"/>
    </row>
    <row r="52" spans="1:17" s="130" customFormat="1" ht="24.75" customHeight="1">
      <c r="A52" s="131" t="s">
        <v>79</v>
      </c>
      <c r="B52" s="131" t="s">
        <v>97</v>
      </c>
      <c r="C52" s="132"/>
      <c r="D52" s="133"/>
      <c r="E52" s="134"/>
      <c r="F52" s="134"/>
      <c r="G52" s="134"/>
      <c r="H52" s="134"/>
      <c r="I52" s="134"/>
      <c r="J52" s="134"/>
      <c r="K52" s="135"/>
      <c r="L52" s="135"/>
      <c r="M52" s="135"/>
      <c r="N52" s="136"/>
      <c r="O52" s="136"/>
      <c r="P52" s="136"/>
      <c r="Q52" s="136"/>
    </row>
    <row r="53" spans="1:17" s="130" customFormat="1" ht="24.75" customHeight="1">
      <c r="A53" s="131" t="s">
        <v>79</v>
      </c>
      <c r="B53" s="131" t="s">
        <v>98</v>
      </c>
      <c r="C53" s="132"/>
      <c r="D53" s="133"/>
      <c r="E53" s="134"/>
      <c r="F53" s="134"/>
      <c r="G53" s="134"/>
      <c r="H53" s="134"/>
      <c r="I53" s="134"/>
      <c r="J53" s="134"/>
      <c r="K53" s="135"/>
      <c r="L53" s="135"/>
      <c r="M53" s="135"/>
      <c r="N53" s="136"/>
      <c r="O53" s="136"/>
      <c r="P53" s="136"/>
      <c r="Q53" s="136"/>
    </row>
    <row r="54" spans="1:17" s="67" customFormat="1" ht="24.75" customHeight="1">
      <c r="A54" s="48">
        <v>25</v>
      </c>
      <c r="B54" s="10" t="s">
        <v>114</v>
      </c>
      <c r="C54" s="118"/>
      <c r="D54" s="63"/>
      <c r="E54" s="64"/>
      <c r="F54" s="64"/>
      <c r="G54" s="64"/>
      <c r="H54" s="64"/>
      <c r="I54" s="64"/>
      <c r="J54" s="64"/>
      <c r="K54" s="65"/>
      <c r="L54" s="65"/>
      <c r="M54" s="65"/>
      <c r="N54" s="66"/>
      <c r="O54" s="66"/>
      <c r="P54" s="66"/>
      <c r="Q54" s="66"/>
    </row>
    <row r="55" spans="1:17" s="130" customFormat="1" ht="24.75" customHeight="1">
      <c r="A55" s="131" t="s">
        <v>79</v>
      </c>
      <c r="B55" s="131" t="s">
        <v>97</v>
      </c>
      <c r="C55" s="132"/>
      <c r="D55" s="133"/>
      <c r="E55" s="134"/>
      <c r="F55" s="134"/>
      <c r="G55" s="134"/>
      <c r="H55" s="134"/>
      <c r="I55" s="134"/>
      <c r="J55" s="134"/>
      <c r="K55" s="135"/>
      <c r="L55" s="135"/>
      <c r="M55" s="135"/>
      <c r="N55" s="136"/>
      <c r="O55" s="136"/>
      <c r="P55" s="136"/>
      <c r="Q55" s="136"/>
    </row>
    <row r="56" spans="1:17" s="130" customFormat="1" ht="24.75" customHeight="1">
      <c r="A56" s="131" t="s">
        <v>79</v>
      </c>
      <c r="B56" s="131" t="s">
        <v>98</v>
      </c>
      <c r="C56" s="132"/>
      <c r="D56" s="133"/>
      <c r="E56" s="134"/>
      <c r="F56" s="134"/>
      <c r="G56" s="134"/>
      <c r="H56" s="134"/>
      <c r="I56" s="134"/>
      <c r="J56" s="134"/>
      <c r="K56" s="135"/>
      <c r="L56" s="135"/>
      <c r="M56" s="135"/>
      <c r="N56" s="136"/>
      <c r="O56" s="136"/>
      <c r="P56" s="136"/>
      <c r="Q56" s="136"/>
    </row>
    <row r="57" spans="1:17" s="67" customFormat="1" ht="24.75" customHeight="1">
      <c r="A57" s="48">
        <v>26</v>
      </c>
      <c r="B57" s="10" t="s">
        <v>118</v>
      </c>
      <c r="C57" s="118"/>
      <c r="D57" s="63"/>
      <c r="E57" s="64"/>
      <c r="F57" s="64"/>
      <c r="G57" s="64"/>
      <c r="H57" s="64"/>
      <c r="I57" s="64"/>
      <c r="J57" s="64"/>
      <c r="K57" s="65"/>
      <c r="L57" s="65"/>
      <c r="M57" s="65"/>
      <c r="N57" s="66"/>
      <c r="O57" s="66"/>
      <c r="P57" s="66"/>
      <c r="Q57" s="66"/>
    </row>
    <row r="58" spans="1:17" s="130" customFormat="1" ht="24.75" customHeight="1">
      <c r="A58" s="131" t="s">
        <v>79</v>
      </c>
      <c r="B58" s="131" t="s">
        <v>97</v>
      </c>
      <c r="C58" s="132"/>
      <c r="D58" s="133"/>
      <c r="E58" s="134"/>
      <c r="F58" s="134"/>
      <c r="G58" s="134"/>
      <c r="H58" s="134"/>
      <c r="I58" s="134"/>
      <c r="J58" s="134"/>
      <c r="K58" s="135"/>
      <c r="L58" s="135"/>
      <c r="M58" s="135"/>
      <c r="N58" s="136"/>
      <c r="O58" s="136"/>
      <c r="P58" s="136"/>
      <c r="Q58" s="136"/>
    </row>
    <row r="59" spans="1:17" s="130" customFormat="1" ht="24.75" customHeight="1">
      <c r="A59" s="131" t="s">
        <v>79</v>
      </c>
      <c r="B59" s="131" t="s">
        <v>98</v>
      </c>
      <c r="C59" s="132"/>
      <c r="D59" s="133"/>
      <c r="E59" s="134"/>
      <c r="F59" s="134"/>
      <c r="G59" s="134"/>
      <c r="H59" s="134"/>
      <c r="I59" s="134"/>
      <c r="J59" s="134"/>
      <c r="K59" s="135"/>
      <c r="L59" s="135"/>
      <c r="M59" s="135"/>
      <c r="N59" s="136"/>
      <c r="O59" s="136"/>
      <c r="P59" s="136"/>
      <c r="Q59" s="136"/>
    </row>
    <row r="60" spans="1:17" s="67" customFormat="1" ht="24.75" customHeight="1">
      <c r="A60" s="48">
        <v>27</v>
      </c>
      <c r="B60" s="10" t="s">
        <v>117</v>
      </c>
      <c r="C60" s="118"/>
      <c r="D60" s="63"/>
      <c r="E60" s="64"/>
      <c r="F60" s="64"/>
      <c r="G60" s="64"/>
      <c r="H60" s="64"/>
      <c r="I60" s="64"/>
      <c r="J60" s="64"/>
      <c r="K60" s="65"/>
      <c r="L60" s="65"/>
      <c r="M60" s="65"/>
      <c r="N60" s="66"/>
      <c r="O60" s="66"/>
      <c r="P60" s="66"/>
      <c r="Q60" s="66"/>
    </row>
    <row r="61" spans="1:17" s="130" customFormat="1" ht="24.75" customHeight="1">
      <c r="A61" s="131" t="s">
        <v>79</v>
      </c>
      <c r="B61" s="131" t="s">
        <v>97</v>
      </c>
      <c r="C61" s="132"/>
      <c r="D61" s="133"/>
      <c r="E61" s="134"/>
      <c r="F61" s="134"/>
      <c r="G61" s="134"/>
      <c r="H61" s="134"/>
      <c r="I61" s="134"/>
      <c r="J61" s="134"/>
      <c r="K61" s="135"/>
      <c r="L61" s="135"/>
      <c r="M61" s="135"/>
      <c r="N61" s="136"/>
      <c r="O61" s="136"/>
      <c r="P61" s="136"/>
      <c r="Q61" s="136"/>
    </row>
    <row r="62" spans="1:17" s="130" customFormat="1" ht="24.75" customHeight="1">
      <c r="A62" s="131" t="s">
        <v>79</v>
      </c>
      <c r="B62" s="131" t="s">
        <v>98</v>
      </c>
      <c r="C62" s="132"/>
      <c r="D62" s="133"/>
      <c r="E62" s="134"/>
      <c r="F62" s="134"/>
      <c r="G62" s="134"/>
      <c r="H62" s="134"/>
      <c r="I62" s="134"/>
      <c r="J62" s="134"/>
      <c r="K62" s="135"/>
      <c r="L62" s="135"/>
      <c r="M62" s="135"/>
      <c r="N62" s="136"/>
      <c r="O62" s="136"/>
      <c r="P62" s="136"/>
      <c r="Q62" s="136"/>
    </row>
    <row r="63" spans="1:17" s="67" customFormat="1" ht="24.75" customHeight="1">
      <c r="A63" s="48">
        <v>28</v>
      </c>
      <c r="B63" s="10" t="s">
        <v>116</v>
      </c>
      <c r="C63" s="118"/>
      <c r="D63" s="63"/>
      <c r="E63" s="64"/>
      <c r="F63" s="64"/>
      <c r="G63" s="64"/>
      <c r="H63" s="64"/>
      <c r="I63" s="64"/>
      <c r="J63" s="64"/>
      <c r="K63" s="65"/>
      <c r="L63" s="65"/>
      <c r="M63" s="65"/>
      <c r="N63" s="66"/>
      <c r="O63" s="66"/>
      <c r="P63" s="66"/>
      <c r="Q63" s="66"/>
    </row>
    <row r="64" spans="1:17" s="130" customFormat="1" ht="24.75" customHeight="1">
      <c r="A64" s="131" t="s">
        <v>79</v>
      </c>
      <c r="B64" s="131" t="s">
        <v>97</v>
      </c>
      <c r="C64" s="132"/>
      <c r="D64" s="133"/>
      <c r="E64" s="134"/>
      <c r="F64" s="134"/>
      <c r="G64" s="134"/>
      <c r="H64" s="134"/>
      <c r="I64" s="134"/>
      <c r="J64" s="134"/>
      <c r="K64" s="135"/>
      <c r="L64" s="135"/>
      <c r="M64" s="135"/>
      <c r="N64" s="136"/>
      <c r="O64" s="136"/>
      <c r="P64" s="136"/>
      <c r="Q64" s="136"/>
    </row>
    <row r="65" spans="1:17" s="130" customFormat="1" ht="24.75" customHeight="1">
      <c r="A65" s="131" t="s">
        <v>79</v>
      </c>
      <c r="B65" s="131" t="s">
        <v>98</v>
      </c>
      <c r="C65" s="132"/>
      <c r="D65" s="133"/>
      <c r="E65" s="134"/>
      <c r="F65" s="134"/>
      <c r="G65" s="134"/>
      <c r="H65" s="134"/>
      <c r="I65" s="134"/>
      <c r="J65" s="134"/>
      <c r="K65" s="135"/>
      <c r="L65" s="135"/>
      <c r="M65" s="135"/>
      <c r="N65" s="136"/>
      <c r="O65" s="136"/>
      <c r="P65" s="136"/>
      <c r="Q65" s="136"/>
    </row>
    <row r="66" spans="1:17" s="67" customFormat="1" ht="24.75" customHeight="1">
      <c r="A66" s="48">
        <v>29</v>
      </c>
      <c r="B66" s="10" t="s">
        <v>115</v>
      </c>
      <c r="C66" s="118"/>
      <c r="D66" s="63"/>
      <c r="E66" s="64"/>
      <c r="F66" s="64"/>
      <c r="G66" s="64"/>
      <c r="H66" s="64"/>
      <c r="I66" s="64"/>
      <c r="J66" s="64"/>
      <c r="K66" s="65"/>
      <c r="L66" s="65"/>
      <c r="M66" s="65"/>
      <c r="N66" s="66"/>
      <c r="O66" s="66"/>
      <c r="P66" s="66"/>
      <c r="Q66" s="66"/>
    </row>
    <row r="67" spans="1:17" s="130" customFormat="1" ht="24.75" customHeight="1">
      <c r="A67" s="131" t="s">
        <v>79</v>
      </c>
      <c r="B67" s="131" t="s">
        <v>97</v>
      </c>
      <c r="C67" s="132"/>
      <c r="D67" s="133"/>
      <c r="E67" s="134"/>
      <c r="F67" s="134"/>
      <c r="G67" s="134"/>
      <c r="H67" s="134"/>
      <c r="I67" s="134"/>
      <c r="J67" s="134"/>
      <c r="K67" s="135"/>
      <c r="L67" s="135"/>
      <c r="M67" s="135"/>
      <c r="N67" s="136"/>
      <c r="O67" s="136"/>
      <c r="P67" s="136"/>
      <c r="Q67" s="136"/>
    </row>
    <row r="68" spans="1:17" s="130" customFormat="1" ht="24.75" customHeight="1">
      <c r="A68" s="131" t="s">
        <v>79</v>
      </c>
      <c r="B68" s="131" t="s">
        <v>98</v>
      </c>
      <c r="C68" s="132"/>
      <c r="D68" s="133"/>
      <c r="E68" s="134"/>
      <c r="F68" s="134"/>
      <c r="G68" s="134"/>
      <c r="H68" s="134"/>
      <c r="I68" s="134"/>
      <c r="J68" s="134"/>
      <c r="K68" s="135"/>
      <c r="L68" s="135"/>
      <c r="M68" s="135"/>
      <c r="N68" s="136"/>
      <c r="O68" s="136"/>
      <c r="P68" s="136"/>
      <c r="Q68" s="136"/>
    </row>
    <row r="69" spans="1:17" s="67" customFormat="1" ht="24.75" customHeight="1">
      <c r="A69" s="48"/>
      <c r="B69" s="10"/>
      <c r="C69" s="118"/>
      <c r="D69" s="63"/>
      <c r="E69" s="64"/>
      <c r="F69" s="64"/>
      <c r="G69" s="64"/>
      <c r="H69" s="64"/>
      <c r="I69" s="64"/>
      <c r="J69" s="64"/>
      <c r="K69" s="65"/>
      <c r="L69" s="65"/>
      <c r="M69" s="65"/>
      <c r="N69" s="66"/>
      <c r="O69" s="66"/>
      <c r="P69" s="66"/>
      <c r="Q69" s="66"/>
    </row>
    <row r="70" spans="1:17" s="67" customFormat="1" ht="24.75" customHeight="1">
      <c r="A70" s="48"/>
      <c r="B70" s="10" t="s">
        <v>134</v>
      </c>
      <c r="C70" s="118"/>
      <c r="D70" s="63"/>
      <c r="E70" s="64"/>
      <c r="F70" s="64"/>
      <c r="G70" s="64"/>
      <c r="H70" s="64"/>
      <c r="I70" s="64"/>
      <c r="J70" s="64"/>
      <c r="K70" s="65"/>
      <c r="L70" s="65"/>
      <c r="M70" s="65"/>
      <c r="N70" s="66"/>
      <c r="O70" s="66"/>
      <c r="P70" s="66"/>
      <c r="Q70" s="66"/>
    </row>
    <row r="71" spans="1:17" s="130" customFormat="1" ht="24.75" customHeight="1">
      <c r="A71" s="131" t="s">
        <v>79</v>
      </c>
      <c r="B71" s="131" t="s">
        <v>97</v>
      </c>
      <c r="C71" s="132"/>
      <c r="D71" s="133"/>
      <c r="E71" s="134"/>
      <c r="F71" s="134"/>
      <c r="G71" s="134"/>
      <c r="H71" s="134"/>
      <c r="I71" s="134"/>
      <c r="J71" s="134"/>
      <c r="K71" s="135"/>
      <c r="L71" s="135"/>
      <c r="M71" s="135"/>
      <c r="N71" s="136"/>
      <c r="O71" s="136"/>
      <c r="P71" s="136"/>
      <c r="Q71" s="136"/>
    </row>
    <row r="72" spans="1:17" s="146" customFormat="1" ht="24.75" customHeight="1">
      <c r="A72" s="69">
        <v>1</v>
      </c>
      <c r="B72" s="69"/>
      <c r="C72" s="143"/>
      <c r="D72" s="129"/>
      <c r="E72" s="144"/>
      <c r="F72" s="144"/>
      <c r="G72" s="144"/>
      <c r="H72" s="144"/>
      <c r="I72" s="144"/>
      <c r="J72" s="144"/>
      <c r="K72" s="145"/>
      <c r="L72" s="145"/>
      <c r="M72" s="145"/>
      <c r="N72" s="145"/>
      <c r="O72" s="145"/>
      <c r="P72" s="145"/>
      <c r="Q72" s="145"/>
    </row>
    <row r="73" spans="1:17" s="146" customFormat="1" ht="24.75" customHeight="1">
      <c r="A73" s="69">
        <v>2</v>
      </c>
      <c r="B73" s="69"/>
      <c r="C73" s="143"/>
      <c r="D73" s="129"/>
      <c r="E73" s="144"/>
      <c r="F73" s="144"/>
      <c r="G73" s="144"/>
      <c r="H73" s="144"/>
      <c r="I73" s="144"/>
      <c r="J73" s="144"/>
      <c r="K73" s="145"/>
      <c r="L73" s="145"/>
      <c r="M73" s="145"/>
      <c r="N73" s="145"/>
      <c r="O73" s="145"/>
      <c r="P73" s="145"/>
      <c r="Q73" s="145"/>
    </row>
    <row r="74" spans="1:17" s="146" customFormat="1" ht="24.75" customHeight="1">
      <c r="A74" s="69" t="s">
        <v>120</v>
      </c>
      <c r="B74" s="69"/>
      <c r="C74" s="143"/>
      <c r="D74" s="129"/>
      <c r="E74" s="144"/>
      <c r="F74" s="144"/>
      <c r="G74" s="144"/>
      <c r="H74" s="144"/>
      <c r="I74" s="144"/>
      <c r="J74" s="144"/>
      <c r="K74" s="145"/>
      <c r="L74" s="145"/>
      <c r="M74" s="145"/>
      <c r="N74" s="145"/>
      <c r="O74" s="145"/>
      <c r="P74" s="145"/>
      <c r="Q74" s="145"/>
    </row>
    <row r="75" spans="1:17" s="130" customFormat="1" ht="24.75" customHeight="1">
      <c r="A75" s="131" t="s">
        <v>79</v>
      </c>
      <c r="B75" s="131" t="s">
        <v>98</v>
      </c>
      <c r="C75" s="132"/>
      <c r="D75" s="133"/>
      <c r="E75" s="134"/>
      <c r="F75" s="134"/>
      <c r="G75" s="134"/>
      <c r="H75" s="134"/>
      <c r="I75" s="134"/>
      <c r="J75" s="134"/>
      <c r="K75" s="135"/>
      <c r="L75" s="135"/>
      <c r="M75" s="135"/>
      <c r="N75" s="136"/>
      <c r="O75" s="136"/>
      <c r="P75" s="136"/>
      <c r="Q75" s="136"/>
    </row>
    <row r="76" spans="1:17" s="146" customFormat="1" ht="24.75" customHeight="1">
      <c r="A76" s="69">
        <v>1</v>
      </c>
      <c r="B76" s="69"/>
      <c r="C76" s="143"/>
      <c r="D76" s="129"/>
      <c r="E76" s="144"/>
      <c r="F76" s="144"/>
      <c r="G76" s="144"/>
      <c r="H76" s="144"/>
      <c r="I76" s="144"/>
      <c r="J76" s="144"/>
      <c r="K76" s="145"/>
      <c r="L76" s="145"/>
      <c r="M76" s="145"/>
      <c r="N76" s="145"/>
      <c r="O76" s="145"/>
      <c r="P76" s="145"/>
      <c r="Q76" s="145"/>
    </row>
    <row r="77" spans="1:17" s="146" customFormat="1" ht="24.75" customHeight="1">
      <c r="A77" s="69">
        <v>2</v>
      </c>
      <c r="B77" s="69"/>
      <c r="C77" s="143"/>
      <c r="D77" s="129"/>
      <c r="E77" s="144"/>
      <c r="F77" s="144"/>
      <c r="G77" s="144"/>
      <c r="H77" s="144"/>
      <c r="I77" s="144"/>
      <c r="J77" s="144"/>
      <c r="K77" s="145"/>
      <c r="L77" s="145"/>
      <c r="M77" s="145"/>
      <c r="N77" s="145"/>
      <c r="O77" s="145"/>
      <c r="P77" s="145"/>
      <c r="Q77" s="145"/>
    </row>
    <row r="78" spans="1:17" s="146" customFormat="1" ht="24.75" customHeight="1">
      <c r="A78" s="69" t="s">
        <v>120</v>
      </c>
      <c r="B78" s="69"/>
      <c r="C78" s="143"/>
      <c r="D78" s="129"/>
      <c r="E78" s="144"/>
      <c r="F78" s="144"/>
      <c r="G78" s="144"/>
      <c r="H78" s="144"/>
      <c r="I78" s="144"/>
      <c r="J78" s="144"/>
      <c r="K78" s="145"/>
      <c r="L78" s="145"/>
      <c r="M78" s="145"/>
      <c r="N78" s="145"/>
      <c r="O78" s="145"/>
      <c r="P78" s="145"/>
      <c r="Q78" s="145"/>
    </row>
    <row r="79" spans="1:17" s="67" customFormat="1" ht="24.75" customHeight="1">
      <c r="A79" s="48"/>
      <c r="B79" s="10"/>
      <c r="C79" s="118"/>
      <c r="D79" s="63"/>
      <c r="E79" s="64"/>
      <c r="F79" s="64"/>
      <c r="G79" s="64"/>
      <c r="H79" s="64"/>
      <c r="I79" s="64"/>
      <c r="J79" s="64"/>
      <c r="K79" s="65"/>
      <c r="L79" s="65"/>
      <c r="M79" s="65"/>
      <c r="N79" s="66"/>
      <c r="O79" s="66"/>
      <c r="P79" s="66"/>
      <c r="Q79" s="66"/>
    </row>
    <row r="80" spans="1:17" s="67" customFormat="1" ht="24.75" customHeight="1">
      <c r="A80" s="48"/>
      <c r="B80" s="10"/>
      <c r="C80" s="118"/>
      <c r="D80" s="63"/>
      <c r="E80" s="64"/>
      <c r="F80" s="64"/>
      <c r="G80" s="64"/>
      <c r="H80" s="64"/>
      <c r="I80" s="64"/>
      <c r="J80" s="64"/>
      <c r="K80" s="65"/>
      <c r="L80" s="65"/>
      <c r="M80" s="65"/>
      <c r="N80" s="66"/>
      <c r="O80" s="66"/>
      <c r="P80" s="66"/>
      <c r="Q80" s="66"/>
    </row>
    <row r="81" spans="1:17" s="52" customFormat="1" ht="21.75" customHeight="1">
      <c r="A81" s="122"/>
      <c r="B81" s="62" t="s">
        <v>121</v>
      </c>
      <c r="C81" s="119"/>
      <c r="D81" s="53"/>
      <c r="E81" s="54"/>
      <c r="F81" s="54"/>
      <c r="G81" s="54"/>
      <c r="H81" s="54"/>
      <c r="I81" s="54"/>
      <c r="J81" s="54"/>
      <c r="K81" s="54"/>
      <c r="L81" s="54"/>
      <c r="M81" s="54"/>
      <c r="N81" s="53"/>
      <c r="O81" s="53"/>
      <c r="P81" s="53"/>
      <c r="Q81" s="53"/>
    </row>
    <row r="82" spans="1:17" s="130" customFormat="1" ht="24.75" customHeight="1">
      <c r="A82" s="131" t="s">
        <v>79</v>
      </c>
      <c r="B82" s="131" t="s">
        <v>97</v>
      </c>
      <c r="C82" s="132"/>
      <c r="D82" s="133"/>
      <c r="E82" s="134"/>
      <c r="F82" s="134"/>
      <c r="G82" s="134"/>
      <c r="H82" s="134"/>
      <c r="I82" s="134"/>
      <c r="J82" s="134"/>
      <c r="K82" s="135"/>
      <c r="L82" s="135"/>
      <c r="M82" s="135"/>
      <c r="N82" s="136"/>
      <c r="O82" s="136"/>
      <c r="P82" s="136"/>
      <c r="Q82" s="136"/>
    </row>
    <row r="83" spans="1:17" s="130" customFormat="1" ht="24.75" customHeight="1">
      <c r="A83" s="131" t="s">
        <v>79</v>
      </c>
      <c r="B83" s="131" t="s">
        <v>98</v>
      </c>
      <c r="C83" s="132"/>
      <c r="D83" s="133"/>
      <c r="E83" s="134"/>
      <c r="F83" s="134"/>
      <c r="G83" s="134"/>
      <c r="H83" s="134"/>
      <c r="I83" s="134"/>
      <c r="J83" s="134"/>
      <c r="K83" s="135"/>
      <c r="L83" s="135"/>
      <c r="M83" s="135"/>
      <c r="N83" s="136"/>
      <c r="O83" s="136"/>
      <c r="P83" s="136"/>
      <c r="Q83" s="136"/>
    </row>
    <row r="84" spans="1:17" s="142" customFormat="1" ht="21.75" customHeight="1">
      <c r="A84" s="137"/>
      <c r="B84" s="138" t="s">
        <v>122</v>
      </c>
      <c r="C84" s="139"/>
      <c r="D84" s="140"/>
      <c r="E84" s="141"/>
      <c r="F84" s="141"/>
      <c r="G84" s="141"/>
      <c r="H84" s="141"/>
      <c r="I84" s="141"/>
      <c r="J84" s="141"/>
      <c r="K84" s="141"/>
      <c r="L84" s="141"/>
      <c r="M84" s="141"/>
      <c r="N84" s="140"/>
      <c r="O84" s="140"/>
      <c r="P84" s="140"/>
      <c r="Q84" s="140"/>
    </row>
    <row r="85" spans="1:17" s="130" customFormat="1" ht="24.75" customHeight="1">
      <c r="A85" s="131" t="s">
        <v>79</v>
      </c>
      <c r="B85" s="131" t="s">
        <v>97</v>
      </c>
      <c r="C85" s="132"/>
      <c r="D85" s="133"/>
      <c r="E85" s="134"/>
      <c r="F85" s="134"/>
      <c r="G85" s="134"/>
      <c r="H85" s="134"/>
      <c r="I85" s="134"/>
      <c r="J85" s="134"/>
      <c r="K85" s="135"/>
      <c r="L85" s="135"/>
      <c r="M85" s="135"/>
      <c r="N85" s="136"/>
      <c r="O85" s="136"/>
      <c r="P85" s="136"/>
      <c r="Q85" s="136"/>
    </row>
    <row r="86" spans="1:17" s="130" customFormat="1" ht="24.75" customHeight="1">
      <c r="A86" s="131" t="s">
        <v>79</v>
      </c>
      <c r="B86" s="131" t="s">
        <v>98</v>
      </c>
      <c r="C86" s="132"/>
      <c r="D86" s="133"/>
      <c r="E86" s="134"/>
      <c r="F86" s="134"/>
      <c r="G86" s="134"/>
      <c r="H86" s="134"/>
      <c r="I86" s="134"/>
      <c r="J86" s="134"/>
      <c r="K86" s="135"/>
      <c r="L86" s="135"/>
      <c r="M86" s="135"/>
      <c r="N86" s="136"/>
      <c r="O86" s="136"/>
      <c r="P86" s="136"/>
      <c r="Q86" s="136"/>
    </row>
    <row r="87" spans="1:17" s="52" customFormat="1" ht="21.75" customHeight="1">
      <c r="A87" s="122"/>
      <c r="B87" s="62"/>
      <c r="C87" s="119"/>
      <c r="D87" s="53"/>
      <c r="E87" s="54"/>
      <c r="F87" s="54"/>
      <c r="G87" s="54"/>
      <c r="H87" s="54"/>
      <c r="I87" s="54"/>
      <c r="J87" s="54"/>
      <c r="K87" s="54"/>
      <c r="L87" s="54"/>
      <c r="M87" s="54"/>
      <c r="N87" s="53"/>
      <c r="O87" s="53"/>
      <c r="P87" s="53"/>
      <c r="Q87" s="53"/>
    </row>
    <row r="89" spans="1:17" s="117" customFormat="1" ht="21.75" customHeight="1">
      <c r="A89" s="1047" t="s">
        <v>194</v>
      </c>
      <c r="B89" s="93" t="s">
        <v>91</v>
      </c>
    </row>
    <row r="90" spans="1:17" s="117" customFormat="1" ht="21.75" customHeight="1">
      <c r="A90" s="1047"/>
      <c r="B90" s="93" t="s">
        <v>92</v>
      </c>
    </row>
    <row r="91" spans="1:17" s="117" customFormat="1" ht="28.5" customHeight="1">
      <c r="A91" s="1047"/>
      <c r="B91" s="93" t="s">
        <v>193</v>
      </c>
    </row>
    <row r="92" spans="1:17" s="117" customFormat="1" ht="24" customHeight="1">
      <c r="A92" s="1047"/>
      <c r="B92" s="93" t="s">
        <v>195</v>
      </c>
    </row>
    <row r="93" spans="1:17" s="111" customFormat="1" ht="33.75" customHeight="1">
      <c r="A93" s="1047"/>
      <c r="B93" s="93" t="s">
        <v>196</v>
      </c>
    </row>
    <row r="94" spans="1:17" s="111" customFormat="1" ht="22.5" customHeight="1">
      <c r="A94" s="1047"/>
      <c r="B94" s="93" t="s">
        <v>197</v>
      </c>
    </row>
  </sheetData>
  <mergeCells count="10">
    <mergeCell ref="A89:A94"/>
    <mergeCell ref="K3:M3"/>
    <mergeCell ref="P3:Q3"/>
    <mergeCell ref="A3:A4"/>
    <mergeCell ref="F2:G2"/>
    <mergeCell ref="B3:B4"/>
    <mergeCell ref="C3:C4"/>
    <mergeCell ref="D3:D4"/>
    <mergeCell ref="E3:G3"/>
    <mergeCell ref="H3:J3"/>
  </mergeCells>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workbookViewId="0">
      <selection activeCell="B90" sqref="A90:XFD95"/>
    </sheetView>
  </sheetViews>
  <sheetFormatPr defaultColWidth="9" defaultRowHeight="15"/>
  <cols>
    <col min="1" max="1" width="6.42578125" style="123" customWidth="1"/>
    <col min="2" max="2" width="30.42578125" customWidth="1"/>
    <col min="5" max="13" width="9" style="1"/>
    <col min="16" max="16" width="10.85546875" customWidth="1"/>
    <col min="17" max="17" width="12.140625" customWidth="1"/>
  </cols>
  <sheetData>
    <row r="1" spans="1:17" s="3" customFormat="1" ht="29.25" customHeight="1">
      <c r="A1" s="121"/>
      <c r="B1" s="5"/>
      <c r="C1" s="6"/>
      <c r="D1" s="6"/>
      <c r="E1" s="6"/>
      <c r="F1" s="6"/>
      <c r="G1" s="6" t="s">
        <v>65</v>
      </c>
      <c r="H1" s="6"/>
      <c r="I1" s="6"/>
      <c r="J1" s="6"/>
      <c r="K1" s="6"/>
      <c r="L1" s="6"/>
      <c r="M1" s="6"/>
      <c r="N1" s="6"/>
      <c r="O1" s="6"/>
      <c r="P1" s="6"/>
      <c r="Q1" s="6"/>
    </row>
    <row r="2" spans="1:17" s="3" customFormat="1" ht="33.75" customHeight="1">
      <c r="A2" s="121"/>
      <c r="B2" s="120"/>
      <c r="C2" s="7"/>
      <c r="D2" s="8"/>
      <c r="E2" s="9"/>
      <c r="F2" s="1048" t="s">
        <v>0</v>
      </c>
      <c r="G2" s="1048"/>
      <c r="H2" s="105"/>
      <c r="I2" s="105"/>
      <c r="J2" s="105"/>
      <c r="K2" s="105"/>
      <c r="L2" s="105"/>
      <c r="M2" s="105"/>
      <c r="N2" s="8"/>
      <c r="O2" s="8"/>
      <c r="P2" s="11"/>
    </row>
    <row r="3" spans="1:17" s="4" customFormat="1" ht="19.5" customHeight="1">
      <c r="A3" s="1060" t="s">
        <v>94</v>
      </c>
      <c r="B3" s="1060" t="s">
        <v>52</v>
      </c>
      <c r="C3" s="1061" t="s">
        <v>53</v>
      </c>
      <c r="D3" s="1063" t="s">
        <v>54</v>
      </c>
      <c r="E3" s="1058" t="s">
        <v>6</v>
      </c>
      <c r="F3" s="1058"/>
      <c r="G3" s="1058"/>
      <c r="H3" s="1058" t="s">
        <v>7</v>
      </c>
      <c r="I3" s="1058"/>
      <c r="J3" s="1058"/>
      <c r="K3" s="1058" t="s">
        <v>8</v>
      </c>
      <c r="L3" s="1058"/>
      <c r="M3" s="1058"/>
      <c r="N3" s="55" t="s">
        <v>9</v>
      </c>
      <c r="O3" s="56" t="s">
        <v>10</v>
      </c>
      <c r="P3" s="1059" t="s">
        <v>13</v>
      </c>
      <c r="Q3" s="1059"/>
    </row>
    <row r="4" spans="1:17" s="4" customFormat="1" ht="24" customHeight="1">
      <c r="A4" s="1060"/>
      <c r="B4" s="1060"/>
      <c r="C4" s="1062"/>
      <c r="D4" s="1064"/>
      <c r="E4" s="57" t="s">
        <v>14</v>
      </c>
      <c r="F4" s="57" t="s">
        <v>15</v>
      </c>
      <c r="G4" s="58" t="s">
        <v>16</v>
      </c>
      <c r="H4" s="57" t="s">
        <v>14</v>
      </c>
      <c r="I4" s="57" t="s">
        <v>15</v>
      </c>
      <c r="J4" s="58" t="s">
        <v>16</v>
      </c>
      <c r="K4" s="57" t="s">
        <v>14</v>
      </c>
      <c r="L4" s="57" t="s">
        <v>15</v>
      </c>
      <c r="M4" s="58" t="s">
        <v>16</v>
      </c>
      <c r="N4" s="59" t="s">
        <v>17</v>
      </c>
      <c r="O4" s="60" t="s">
        <v>17</v>
      </c>
      <c r="P4" s="61" t="s">
        <v>18</v>
      </c>
      <c r="Q4" s="61" t="s">
        <v>16</v>
      </c>
    </row>
    <row r="5" spans="1:17" s="67" customFormat="1" ht="37.5" customHeight="1">
      <c r="A5" s="48"/>
      <c r="B5" s="10" t="s">
        <v>123</v>
      </c>
      <c r="C5" s="118"/>
      <c r="D5" s="63"/>
      <c r="E5" s="64"/>
      <c r="F5" s="64"/>
      <c r="G5" s="64"/>
      <c r="H5" s="64"/>
      <c r="I5" s="64"/>
      <c r="J5" s="64"/>
      <c r="K5" s="65"/>
      <c r="L5" s="65"/>
      <c r="M5" s="65"/>
      <c r="N5" s="66"/>
      <c r="O5" s="66"/>
      <c r="P5" s="66"/>
      <c r="Q5" s="66"/>
    </row>
    <row r="6" spans="1:17" s="147" customFormat="1" ht="37.5" customHeight="1">
      <c r="A6" s="148" t="s">
        <v>96</v>
      </c>
      <c r="B6" s="149" t="s">
        <v>188</v>
      </c>
      <c r="C6" s="124"/>
      <c r="D6" s="125"/>
      <c r="E6" s="126"/>
      <c r="F6" s="126"/>
      <c r="G6" s="126"/>
      <c r="H6" s="126"/>
      <c r="I6" s="126"/>
      <c r="J6" s="126"/>
      <c r="K6" s="127"/>
      <c r="L6" s="127"/>
      <c r="M6" s="127"/>
      <c r="N6" s="128"/>
      <c r="O6" s="128"/>
      <c r="P6" s="128"/>
      <c r="Q6" s="128"/>
    </row>
    <row r="7" spans="1:17" s="147" customFormat="1" ht="37.5" customHeight="1">
      <c r="A7" s="148" t="s">
        <v>96</v>
      </c>
      <c r="B7" s="149" t="s">
        <v>189</v>
      </c>
      <c r="C7" s="124"/>
      <c r="D7" s="125"/>
      <c r="E7" s="126"/>
      <c r="F7" s="126"/>
      <c r="G7" s="126"/>
      <c r="H7" s="126"/>
      <c r="I7" s="126"/>
      <c r="J7" s="126"/>
      <c r="K7" s="127"/>
      <c r="L7" s="127"/>
      <c r="M7" s="127"/>
      <c r="N7" s="128"/>
      <c r="O7" s="128"/>
      <c r="P7" s="128"/>
      <c r="Q7" s="128"/>
    </row>
    <row r="8" spans="1:17" s="272" customFormat="1" ht="13.5" customHeight="1">
      <c r="A8" s="267"/>
      <c r="B8" s="268"/>
      <c r="C8" s="269"/>
      <c r="D8" s="63"/>
      <c r="E8" s="270"/>
      <c r="F8" s="270"/>
      <c r="G8" s="270"/>
      <c r="H8" s="270"/>
      <c r="I8" s="270"/>
      <c r="J8" s="270"/>
      <c r="K8" s="271"/>
      <c r="L8" s="271"/>
      <c r="M8" s="271"/>
      <c r="N8" s="271"/>
      <c r="O8" s="271"/>
      <c r="P8" s="271"/>
      <c r="Q8" s="271"/>
    </row>
    <row r="9" spans="1:17" s="67" customFormat="1" ht="24.75" customHeight="1">
      <c r="A9" s="48">
        <v>1</v>
      </c>
      <c r="B9" s="10" t="s">
        <v>95</v>
      </c>
      <c r="C9" s="118"/>
      <c r="D9" s="63"/>
      <c r="E9" s="64"/>
      <c r="F9" s="64"/>
      <c r="G9" s="64"/>
      <c r="H9" s="64"/>
      <c r="I9" s="64"/>
      <c r="J9" s="64"/>
      <c r="K9" s="65"/>
      <c r="L9" s="65"/>
      <c r="M9" s="65"/>
      <c r="N9" s="66"/>
      <c r="O9" s="66"/>
      <c r="P9" s="66"/>
      <c r="Q9" s="66"/>
    </row>
    <row r="10" spans="1:17" s="130" customFormat="1" ht="24.75" customHeight="1">
      <c r="A10" s="131" t="s">
        <v>79</v>
      </c>
      <c r="B10" s="131" t="s">
        <v>97</v>
      </c>
      <c r="C10" s="132"/>
      <c r="D10" s="133"/>
      <c r="E10" s="134"/>
      <c r="F10" s="134"/>
      <c r="G10" s="134"/>
      <c r="H10" s="134"/>
      <c r="I10" s="134"/>
      <c r="J10" s="134"/>
      <c r="K10" s="135"/>
      <c r="L10" s="135"/>
      <c r="M10" s="135"/>
      <c r="N10" s="136"/>
      <c r="O10" s="136"/>
      <c r="P10" s="136"/>
      <c r="Q10" s="136"/>
    </row>
    <row r="11" spans="1:17" s="130" customFormat="1" ht="24.75" customHeight="1">
      <c r="A11" s="131" t="s">
        <v>79</v>
      </c>
      <c r="B11" s="131" t="s">
        <v>98</v>
      </c>
      <c r="C11" s="132"/>
      <c r="D11" s="133"/>
      <c r="E11" s="134"/>
      <c r="F11" s="134"/>
      <c r="G11" s="134"/>
      <c r="H11" s="134"/>
      <c r="I11" s="134"/>
      <c r="J11" s="134"/>
      <c r="K11" s="135"/>
      <c r="L11" s="135"/>
      <c r="M11" s="135"/>
      <c r="N11" s="136"/>
      <c r="O11" s="136"/>
      <c r="P11" s="136"/>
      <c r="Q11" s="136"/>
    </row>
    <row r="12" spans="1:17" s="67" customFormat="1" ht="24.75" customHeight="1">
      <c r="A12" s="48">
        <v>2</v>
      </c>
      <c r="B12" s="10" t="s">
        <v>99</v>
      </c>
      <c r="C12" s="118"/>
      <c r="D12" s="63"/>
      <c r="E12" s="64"/>
      <c r="F12" s="64"/>
      <c r="G12" s="64"/>
      <c r="H12" s="64"/>
      <c r="I12" s="64"/>
      <c r="J12" s="64"/>
      <c r="K12" s="65"/>
      <c r="L12" s="65"/>
      <c r="M12" s="65"/>
      <c r="N12" s="66"/>
      <c r="O12" s="66"/>
      <c r="P12" s="66"/>
      <c r="Q12" s="66"/>
    </row>
    <row r="13" spans="1:17" s="130" customFormat="1" ht="24.75" customHeight="1">
      <c r="A13" s="131" t="s">
        <v>79</v>
      </c>
      <c r="B13" s="131" t="s">
        <v>97</v>
      </c>
      <c r="C13" s="132"/>
      <c r="D13" s="133"/>
      <c r="E13" s="134"/>
      <c r="F13" s="134"/>
      <c r="G13" s="134"/>
      <c r="H13" s="134"/>
      <c r="I13" s="134"/>
      <c r="J13" s="134"/>
      <c r="K13" s="135"/>
      <c r="L13" s="135"/>
      <c r="M13" s="135"/>
      <c r="N13" s="136"/>
      <c r="O13" s="136"/>
      <c r="P13" s="136"/>
      <c r="Q13" s="136"/>
    </row>
    <row r="14" spans="1:17" s="130" customFormat="1" ht="24.75" customHeight="1">
      <c r="A14" s="131" t="s">
        <v>79</v>
      </c>
      <c r="B14" s="131" t="s">
        <v>98</v>
      </c>
      <c r="C14" s="132"/>
      <c r="D14" s="133"/>
      <c r="E14" s="134"/>
      <c r="F14" s="134"/>
      <c r="G14" s="134"/>
      <c r="H14" s="134"/>
      <c r="I14" s="134"/>
      <c r="J14" s="134"/>
      <c r="K14" s="135"/>
      <c r="L14" s="135"/>
      <c r="M14" s="135"/>
      <c r="N14" s="136"/>
      <c r="O14" s="136"/>
      <c r="P14" s="136"/>
      <c r="Q14" s="136"/>
    </row>
    <row r="15" spans="1:17" s="67" customFormat="1" ht="24.75" customHeight="1">
      <c r="A15" s="48">
        <v>3</v>
      </c>
      <c r="B15" s="10" t="s">
        <v>100</v>
      </c>
      <c r="C15" s="118"/>
      <c r="D15" s="63"/>
      <c r="E15" s="64"/>
      <c r="F15" s="64"/>
      <c r="G15" s="64"/>
      <c r="H15" s="64"/>
      <c r="I15" s="64"/>
      <c r="J15" s="64"/>
      <c r="K15" s="65"/>
      <c r="L15" s="65"/>
      <c r="M15" s="65"/>
      <c r="N15" s="66"/>
      <c r="O15" s="66"/>
      <c r="P15" s="66"/>
      <c r="Q15" s="66"/>
    </row>
    <row r="16" spans="1:17" s="130" customFormat="1" ht="24.75" customHeight="1">
      <c r="A16" s="131" t="s">
        <v>79</v>
      </c>
      <c r="B16" s="131" t="s">
        <v>97</v>
      </c>
      <c r="C16" s="132"/>
      <c r="D16" s="133"/>
      <c r="E16" s="134"/>
      <c r="F16" s="134"/>
      <c r="G16" s="134"/>
      <c r="H16" s="134"/>
      <c r="I16" s="134"/>
      <c r="J16" s="134"/>
      <c r="K16" s="135"/>
      <c r="L16" s="135"/>
      <c r="M16" s="135"/>
      <c r="N16" s="136"/>
      <c r="O16" s="136"/>
      <c r="P16" s="136"/>
      <c r="Q16" s="136"/>
    </row>
    <row r="17" spans="1:17" s="130" customFormat="1" ht="24.75" customHeight="1">
      <c r="A17" s="131" t="s">
        <v>79</v>
      </c>
      <c r="B17" s="131" t="s">
        <v>98</v>
      </c>
      <c r="C17" s="132"/>
      <c r="D17" s="133"/>
      <c r="E17" s="134"/>
      <c r="F17" s="134"/>
      <c r="G17" s="134"/>
      <c r="H17" s="134"/>
      <c r="I17" s="134"/>
      <c r="J17" s="134"/>
      <c r="K17" s="135"/>
      <c r="L17" s="135"/>
      <c r="M17" s="135"/>
      <c r="N17" s="136"/>
      <c r="O17" s="136"/>
      <c r="P17" s="136"/>
      <c r="Q17" s="136"/>
    </row>
    <row r="18" spans="1:17" s="67" customFormat="1" ht="24.75" customHeight="1">
      <c r="A18" s="48">
        <v>4</v>
      </c>
      <c r="B18" s="10" t="s">
        <v>101</v>
      </c>
      <c r="C18" s="118"/>
      <c r="D18" s="63"/>
      <c r="E18" s="64"/>
      <c r="F18" s="64"/>
      <c r="G18" s="64"/>
      <c r="H18" s="64"/>
      <c r="I18" s="64"/>
      <c r="J18" s="64"/>
      <c r="K18" s="65"/>
      <c r="L18" s="65"/>
      <c r="M18" s="65"/>
      <c r="N18" s="66"/>
      <c r="O18" s="66"/>
      <c r="P18" s="66"/>
      <c r="Q18" s="66"/>
    </row>
    <row r="19" spans="1:17" s="130" customFormat="1" ht="24.75" customHeight="1">
      <c r="A19" s="131" t="s">
        <v>79</v>
      </c>
      <c r="B19" s="131" t="s">
        <v>97</v>
      </c>
      <c r="C19" s="132"/>
      <c r="D19" s="133"/>
      <c r="E19" s="134"/>
      <c r="F19" s="134"/>
      <c r="G19" s="134"/>
      <c r="H19" s="134"/>
      <c r="I19" s="134"/>
      <c r="J19" s="134"/>
      <c r="K19" s="135"/>
      <c r="L19" s="135"/>
      <c r="M19" s="135"/>
      <c r="N19" s="136"/>
      <c r="O19" s="136"/>
      <c r="P19" s="136"/>
      <c r="Q19" s="136"/>
    </row>
    <row r="20" spans="1:17" s="130" customFormat="1" ht="24.75" customHeight="1">
      <c r="A20" s="131" t="s">
        <v>79</v>
      </c>
      <c r="B20" s="131" t="s">
        <v>98</v>
      </c>
      <c r="C20" s="132"/>
      <c r="D20" s="133"/>
      <c r="E20" s="134"/>
      <c r="F20" s="134"/>
      <c r="G20" s="134"/>
      <c r="H20" s="134"/>
      <c r="I20" s="134"/>
      <c r="J20" s="134"/>
      <c r="K20" s="135"/>
      <c r="L20" s="135"/>
      <c r="M20" s="135"/>
      <c r="N20" s="136"/>
      <c r="O20" s="136"/>
      <c r="P20" s="136"/>
      <c r="Q20" s="136"/>
    </row>
    <row r="21" spans="1:17" s="67" customFormat="1" ht="24.75" customHeight="1">
      <c r="A21" s="48">
        <v>5</v>
      </c>
      <c r="B21" s="10" t="s">
        <v>102</v>
      </c>
      <c r="C21" s="118"/>
      <c r="D21" s="63"/>
      <c r="E21" s="64"/>
      <c r="F21" s="64"/>
      <c r="G21" s="64"/>
      <c r="H21" s="64"/>
      <c r="I21" s="64"/>
      <c r="J21" s="64"/>
      <c r="K21" s="65"/>
      <c r="L21" s="65"/>
      <c r="M21" s="65"/>
      <c r="N21" s="66"/>
      <c r="O21" s="66"/>
      <c r="P21" s="66"/>
      <c r="Q21" s="66"/>
    </row>
    <row r="22" spans="1:17" s="130" customFormat="1" ht="24.75" customHeight="1">
      <c r="A22" s="131" t="s">
        <v>79</v>
      </c>
      <c r="B22" s="131" t="s">
        <v>97</v>
      </c>
      <c r="C22" s="132"/>
      <c r="D22" s="133"/>
      <c r="E22" s="134"/>
      <c r="F22" s="134"/>
      <c r="G22" s="134"/>
      <c r="H22" s="134"/>
      <c r="I22" s="134"/>
      <c r="J22" s="134"/>
      <c r="K22" s="135"/>
      <c r="L22" s="135"/>
      <c r="M22" s="135"/>
      <c r="N22" s="136"/>
      <c r="O22" s="136"/>
      <c r="P22" s="136"/>
      <c r="Q22" s="136"/>
    </row>
    <row r="23" spans="1:17" s="130" customFormat="1" ht="24.75" customHeight="1">
      <c r="A23" s="131" t="s">
        <v>79</v>
      </c>
      <c r="B23" s="131" t="s">
        <v>98</v>
      </c>
      <c r="C23" s="132"/>
      <c r="D23" s="133"/>
      <c r="E23" s="134"/>
      <c r="F23" s="134"/>
      <c r="G23" s="134"/>
      <c r="H23" s="134"/>
      <c r="I23" s="134"/>
      <c r="J23" s="134"/>
      <c r="K23" s="135"/>
      <c r="L23" s="135"/>
      <c r="M23" s="135"/>
      <c r="N23" s="136"/>
      <c r="O23" s="136"/>
      <c r="P23" s="136"/>
      <c r="Q23" s="136"/>
    </row>
    <row r="24" spans="1:17" s="67" customFormat="1" ht="24.75" customHeight="1">
      <c r="A24" s="48">
        <v>6</v>
      </c>
      <c r="B24" s="10" t="s">
        <v>103</v>
      </c>
      <c r="C24" s="118"/>
      <c r="D24" s="63"/>
      <c r="E24" s="64"/>
      <c r="F24" s="64"/>
      <c r="G24" s="64"/>
      <c r="H24" s="64"/>
      <c r="I24" s="64"/>
      <c r="J24" s="64"/>
      <c r="K24" s="65"/>
      <c r="L24" s="65"/>
      <c r="M24" s="65"/>
      <c r="N24" s="66"/>
      <c r="O24" s="66"/>
      <c r="P24" s="66"/>
      <c r="Q24" s="66"/>
    </row>
    <row r="25" spans="1:17" s="130" customFormat="1" ht="24.75" customHeight="1">
      <c r="A25" s="131" t="s">
        <v>79</v>
      </c>
      <c r="B25" s="131" t="s">
        <v>97</v>
      </c>
      <c r="C25" s="132"/>
      <c r="D25" s="133"/>
      <c r="E25" s="134"/>
      <c r="F25" s="134"/>
      <c r="G25" s="134"/>
      <c r="H25" s="134"/>
      <c r="I25" s="134"/>
      <c r="J25" s="134"/>
      <c r="K25" s="135"/>
      <c r="L25" s="135"/>
      <c r="M25" s="135"/>
      <c r="N25" s="136"/>
      <c r="O25" s="136"/>
      <c r="P25" s="136"/>
      <c r="Q25" s="136"/>
    </row>
    <row r="26" spans="1:17" s="130" customFormat="1" ht="24.75" customHeight="1">
      <c r="A26" s="131" t="s">
        <v>79</v>
      </c>
      <c r="B26" s="131" t="s">
        <v>98</v>
      </c>
      <c r="C26" s="132"/>
      <c r="D26" s="133"/>
      <c r="E26" s="134"/>
      <c r="F26" s="134"/>
      <c r="G26" s="134"/>
      <c r="H26" s="134"/>
      <c r="I26" s="134"/>
      <c r="J26" s="134"/>
      <c r="K26" s="135"/>
      <c r="L26" s="135"/>
      <c r="M26" s="135"/>
      <c r="N26" s="136"/>
      <c r="O26" s="136"/>
      <c r="P26" s="136"/>
      <c r="Q26" s="136"/>
    </row>
    <row r="27" spans="1:17" s="67" customFormat="1" ht="24.75" customHeight="1">
      <c r="A27" s="48">
        <v>7</v>
      </c>
      <c r="B27" s="10" t="s">
        <v>104</v>
      </c>
      <c r="C27" s="118"/>
      <c r="D27" s="63"/>
      <c r="E27" s="64"/>
      <c r="F27" s="64"/>
      <c r="G27" s="64"/>
      <c r="H27" s="64"/>
      <c r="I27" s="64"/>
      <c r="J27" s="64"/>
      <c r="K27" s="65"/>
      <c r="L27" s="65"/>
      <c r="M27" s="65"/>
      <c r="N27" s="66"/>
      <c r="O27" s="66"/>
      <c r="P27" s="66"/>
      <c r="Q27" s="66"/>
    </row>
    <row r="28" spans="1:17" s="130" customFormat="1" ht="24.75" customHeight="1">
      <c r="A28" s="131" t="s">
        <v>79</v>
      </c>
      <c r="B28" s="131" t="s">
        <v>97</v>
      </c>
      <c r="C28" s="132"/>
      <c r="D28" s="133"/>
      <c r="E28" s="134"/>
      <c r="F28" s="134"/>
      <c r="G28" s="134"/>
      <c r="H28" s="134"/>
      <c r="I28" s="134"/>
      <c r="J28" s="134"/>
      <c r="K28" s="135"/>
      <c r="L28" s="135"/>
      <c r="M28" s="135"/>
      <c r="N28" s="136"/>
      <c r="O28" s="136"/>
      <c r="P28" s="136"/>
      <c r="Q28" s="136"/>
    </row>
    <row r="29" spans="1:17" s="130" customFormat="1" ht="24.75" customHeight="1">
      <c r="A29" s="131" t="s">
        <v>79</v>
      </c>
      <c r="B29" s="131" t="s">
        <v>98</v>
      </c>
      <c r="C29" s="132"/>
      <c r="D29" s="133"/>
      <c r="E29" s="134"/>
      <c r="F29" s="134"/>
      <c r="G29" s="134"/>
      <c r="H29" s="134"/>
      <c r="I29" s="134"/>
      <c r="J29" s="134"/>
      <c r="K29" s="135"/>
      <c r="L29" s="135"/>
      <c r="M29" s="135"/>
      <c r="N29" s="136"/>
      <c r="O29" s="136"/>
      <c r="P29" s="136"/>
      <c r="Q29" s="136"/>
    </row>
    <row r="30" spans="1:17" s="67" customFormat="1" ht="24.75" customHeight="1">
      <c r="A30" s="48">
        <v>8</v>
      </c>
      <c r="B30" s="10" t="s">
        <v>105</v>
      </c>
      <c r="C30" s="118"/>
      <c r="D30" s="63"/>
      <c r="E30" s="64"/>
      <c r="F30" s="64"/>
      <c r="G30" s="64"/>
      <c r="H30" s="64"/>
      <c r="I30" s="64"/>
      <c r="J30" s="64"/>
      <c r="K30" s="65"/>
      <c r="L30" s="65"/>
      <c r="M30" s="65"/>
      <c r="N30" s="66"/>
      <c r="O30" s="66"/>
      <c r="P30" s="66"/>
      <c r="Q30" s="66"/>
    </row>
    <row r="31" spans="1:17" s="130" customFormat="1" ht="24.75" customHeight="1">
      <c r="A31" s="131" t="s">
        <v>79</v>
      </c>
      <c r="B31" s="131" t="s">
        <v>97</v>
      </c>
      <c r="C31" s="132"/>
      <c r="D31" s="133"/>
      <c r="E31" s="134"/>
      <c r="F31" s="134"/>
      <c r="G31" s="134"/>
      <c r="H31" s="134"/>
      <c r="I31" s="134"/>
      <c r="J31" s="134"/>
      <c r="K31" s="135"/>
      <c r="L31" s="135"/>
      <c r="M31" s="135"/>
      <c r="N31" s="136"/>
      <c r="O31" s="136"/>
      <c r="P31" s="136"/>
      <c r="Q31" s="136"/>
    </row>
    <row r="32" spans="1:17" s="130" customFormat="1" ht="24.75" customHeight="1">
      <c r="A32" s="131" t="s">
        <v>79</v>
      </c>
      <c r="B32" s="131" t="s">
        <v>98</v>
      </c>
      <c r="C32" s="132"/>
      <c r="D32" s="133"/>
      <c r="E32" s="134"/>
      <c r="F32" s="134"/>
      <c r="G32" s="134"/>
      <c r="H32" s="134"/>
      <c r="I32" s="134"/>
      <c r="J32" s="134"/>
      <c r="K32" s="135"/>
      <c r="L32" s="135"/>
      <c r="M32" s="135"/>
      <c r="N32" s="136"/>
      <c r="O32" s="136"/>
      <c r="P32" s="136"/>
      <c r="Q32" s="136"/>
    </row>
    <row r="33" spans="1:17" s="67" customFormat="1" ht="24.75" customHeight="1">
      <c r="A33" s="48">
        <v>9</v>
      </c>
      <c r="B33" s="10" t="s">
        <v>106</v>
      </c>
      <c r="C33" s="118"/>
      <c r="D33" s="63"/>
      <c r="E33" s="64"/>
      <c r="F33" s="64"/>
      <c r="G33" s="64"/>
      <c r="H33" s="64"/>
      <c r="I33" s="64"/>
      <c r="J33" s="64"/>
      <c r="K33" s="65"/>
      <c r="L33" s="65"/>
      <c r="M33" s="65"/>
      <c r="N33" s="66"/>
      <c r="O33" s="66"/>
      <c r="P33" s="66"/>
      <c r="Q33" s="66"/>
    </row>
    <row r="34" spans="1:17" s="130" customFormat="1" ht="24.75" customHeight="1">
      <c r="A34" s="131" t="s">
        <v>79</v>
      </c>
      <c r="B34" s="131" t="s">
        <v>97</v>
      </c>
      <c r="C34" s="132"/>
      <c r="D34" s="133"/>
      <c r="E34" s="134"/>
      <c r="F34" s="134"/>
      <c r="G34" s="134"/>
      <c r="H34" s="134"/>
      <c r="I34" s="134"/>
      <c r="J34" s="134"/>
      <c r="K34" s="135"/>
      <c r="L34" s="135"/>
      <c r="M34" s="135"/>
      <c r="N34" s="136"/>
      <c r="O34" s="136"/>
      <c r="P34" s="136"/>
      <c r="Q34" s="136"/>
    </row>
    <row r="35" spans="1:17" s="130" customFormat="1" ht="24.75" customHeight="1">
      <c r="A35" s="131" t="s">
        <v>79</v>
      </c>
      <c r="B35" s="131" t="s">
        <v>98</v>
      </c>
      <c r="C35" s="132"/>
      <c r="D35" s="133"/>
      <c r="E35" s="134"/>
      <c r="F35" s="134"/>
      <c r="G35" s="134"/>
      <c r="H35" s="134"/>
      <c r="I35" s="134"/>
      <c r="J35" s="134"/>
      <c r="K35" s="135"/>
      <c r="L35" s="135"/>
      <c r="M35" s="135"/>
      <c r="N35" s="136"/>
      <c r="O35" s="136"/>
      <c r="P35" s="136"/>
      <c r="Q35" s="136"/>
    </row>
    <row r="36" spans="1:17" s="67" customFormat="1" ht="24.75" customHeight="1">
      <c r="A36" s="48">
        <v>10</v>
      </c>
      <c r="B36" s="10" t="s">
        <v>107</v>
      </c>
      <c r="C36" s="118"/>
      <c r="D36" s="63"/>
      <c r="E36" s="64"/>
      <c r="F36" s="64"/>
      <c r="G36" s="64"/>
      <c r="H36" s="64"/>
      <c r="I36" s="64"/>
      <c r="J36" s="64"/>
      <c r="K36" s="65"/>
      <c r="L36" s="65"/>
      <c r="M36" s="65"/>
      <c r="N36" s="66"/>
      <c r="O36" s="66"/>
      <c r="P36" s="66"/>
      <c r="Q36" s="66"/>
    </row>
    <row r="37" spans="1:17" s="130" customFormat="1" ht="24.75" customHeight="1">
      <c r="A37" s="131" t="s">
        <v>79</v>
      </c>
      <c r="B37" s="131" t="s">
        <v>97</v>
      </c>
      <c r="C37" s="132"/>
      <c r="D37" s="133"/>
      <c r="E37" s="134"/>
      <c r="F37" s="134"/>
      <c r="G37" s="134"/>
      <c r="H37" s="134"/>
      <c r="I37" s="134"/>
      <c r="J37" s="134"/>
      <c r="K37" s="135"/>
      <c r="L37" s="135"/>
      <c r="M37" s="135"/>
      <c r="N37" s="136"/>
      <c r="O37" s="136"/>
      <c r="P37" s="136"/>
      <c r="Q37" s="136"/>
    </row>
    <row r="38" spans="1:17" s="130" customFormat="1" ht="24.75" customHeight="1">
      <c r="A38" s="131" t="s">
        <v>79</v>
      </c>
      <c r="B38" s="131" t="s">
        <v>98</v>
      </c>
      <c r="C38" s="132"/>
      <c r="D38" s="133"/>
      <c r="E38" s="134"/>
      <c r="F38" s="134"/>
      <c r="G38" s="134"/>
      <c r="H38" s="134"/>
      <c r="I38" s="134"/>
      <c r="J38" s="134"/>
      <c r="K38" s="135"/>
      <c r="L38" s="135"/>
      <c r="M38" s="135"/>
      <c r="N38" s="136"/>
      <c r="O38" s="136"/>
      <c r="P38" s="136"/>
      <c r="Q38" s="136"/>
    </row>
    <row r="39" spans="1:17" s="67" customFormat="1" ht="24.75" customHeight="1">
      <c r="A39" s="48">
        <v>11</v>
      </c>
      <c r="B39" s="10" t="s">
        <v>108</v>
      </c>
      <c r="C39" s="118"/>
      <c r="D39" s="63"/>
      <c r="E39" s="64"/>
      <c r="F39" s="64"/>
      <c r="G39" s="64"/>
      <c r="H39" s="64"/>
      <c r="I39" s="64"/>
      <c r="J39" s="64"/>
      <c r="K39" s="65"/>
      <c r="L39" s="65"/>
      <c r="M39" s="65"/>
      <c r="N39" s="66"/>
      <c r="O39" s="66"/>
      <c r="P39" s="66"/>
      <c r="Q39" s="66"/>
    </row>
    <row r="40" spans="1:17" s="130" customFormat="1" ht="24.75" customHeight="1">
      <c r="A40" s="131" t="s">
        <v>79</v>
      </c>
      <c r="B40" s="131" t="s">
        <v>97</v>
      </c>
      <c r="C40" s="132"/>
      <c r="D40" s="133"/>
      <c r="E40" s="134"/>
      <c r="F40" s="134"/>
      <c r="G40" s="134"/>
      <c r="H40" s="134"/>
      <c r="I40" s="134"/>
      <c r="J40" s="134"/>
      <c r="K40" s="135"/>
      <c r="L40" s="135"/>
      <c r="M40" s="135"/>
      <c r="N40" s="136"/>
      <c r="O40" s="136"/>
      <c r="P40" s="136"/>
      <c r="Q40" s="136"/>
    </row>
    <row r="41" spans="1:17" s="130" customFormat="1" ht="24.75" customHeight="1">
      <c r="A41" s="131" t="s">
        <v>79</v>
      </c>
      <c r="B41" s="131" t="s">
        <v>98</v>
      </c>
      <c r="C41" s="132"/>
      <c r="D41" s="133"/>
      <c r="E41" s="134"/>
      <c r="F41" s="134"/>
      <c r="G41" s="134"/>
      <c r="H41" s="134"/>
      <c r="I41" s="134"/>
      <c r="J41" s="134"/>
      <c r="K41" s="135"/>
      <c r="L41" s="135"/>
      <c r="M41" s="135"/>
      <c r="N41" s="136"/>
      <c r="O41" s="136"/>
      <c r="P41" s="136"/>
      <c r="Q41" s="136"/>
    </row>
    <row r="42" spans="1:17" s="146" customFormat="1" ht="15.75" customHeight="1">
      <c r="A42" s="69"/>
      <c r="B42" s="69"/>
      <c r="C42" s="143"/>
      <c r="D42" s="129"/>
      <c r="E42" s="144"/>
      <c r="F42" s="144"/>
      <c r="G42" s="144"/>
      <c r="H42" s="144"/>
      <c r="I42" s="144"/>
      <c r="J42" s="144"/>
      <c r="K42" s="145"/>
      <c r="L42" s="145"/>
      <c r="M42" s="145"/>
      <c r="N42" s="145"/>
      <c r="O42" s="145"/>
      <c r="P42" s="145"/>
      <c r="Q42" s="145"/>
    </row>
    <row r="43" spans="1:17" s="67" customFormat="1" ht="24.75" customHeight="1">
      <c r="A43" s="48">
        <v>21</v>
      </c>
      <c r="B43" s="10" t="s">
        <v>110</v>
      </c>
      <c r="C43" s="118"/>
      <c r="D43" s="63"/>
      <c r="E43" s="64"/>
      <c r="F43" s="64"/>
      <c r="G43" s="64"/>
      <c r="H43" s="64"/>
      <c r="I43" s="64"/>
      <c r="J43" s="64"/>
      <c r="K43" s="65"/>
      <c r="L43" s="65"/>
      <c r="M43" s="65"/>
      <c r="N43" s="66"/>
      <c r="O43" s="66"/>
      <c r="P43" s="66"/>
      <c r="Q43" s="66"/>
    </row>
    <row r="44" spans="1:17" s="130" customFormat="1" ht="24.75" customHeight="1">
      <c r="A44" s="131" t="s">
        <v>79</v>
      </c>
      <c r="B44" s="131" t="s">
        <v>97</v>
      </c>
      <c r="C44" s="132"/>
      <c r="D44" s="133"/>
      <c r="E44" s="134"/>
      <c r="F44" s="134"/>
      <c r="G44" s="134"/>
      <c r="H44" s="134"/>
      <c r="I44" s="134"/>
      <c r="J44" s="134"/>
      <c r="K44" s="135"/>
      <c r="L44" s="135"/>
      <c r="M44" s="135"/>
      <c r="N44" s="136"/>
      <c r="O44" s="136"/>
      <c r="P44" s="136"/>
      <c r="Q44" s="136"/>
    </row>
    <row r="45" spans="1:17" s="130" customFormat="1" ht="24.75" customHeight="1">
      <c r="A45" s="131" t="s">
        <v>79</v>
      </c>
      <c r="B45" s="131" t="s">
        <v>98</v>
      </c>
      <c r="C45" s="132"/>
      <c r="D45" s="133"/>
      <c r="E45" s="134"/>
      <c r="F45" s="134"/>
      <c r="G45" s="134"/>
      <c r="H45" s="134"/>
      <c r="I45" s="134"/>
      <c r="J45" s="134"/>
      <c r="K45" s="135"/>
      <c r="L45" s="135"/>
      <c r="M45" s="135"/>
      <c r="N45" s="136"/>
      <c r="O45" s="136"/>
      <c r="P45" s="136"/>
      <c r="Q45" s="136"/>
    </row>
    <row r="46" spans="1:17" s="67" customFormat="1" ht="24.75" customHeight="1">
      <c r="A46" s="48">
        <v>22</v>
      </c>
      <c r="B46" s="10" t="s">
        <v>111</v>
      </c>
      <c r="C46" s="118"/>
      <c r="D46" s="63"/>
      <c r="E46" s="64"/>
      <c r="F46" s="64"/>
      <c r="G46" s="64"/>
      <c r="H46" s="64"/>
      <c r="I46" s="64"/>
      <c r="J46" s="64"/>
      <c r="K46" s="65"/>
      <c r="L46" s="65"/>
      <c r="M46" s="65"/>
      <c r="N46" s="66"/>
      <c r="O46" s="66"/>
      <c r="P46" s="66"/>
      <c r="Q46" s="66"/>
    </row>
    <row r="47" spans="1:17" s="130" customFormat="1" ht="24.75" customHeight="1">
      <c r="A47" s="131" t="s">
        <v>79</v>
      </c>
      <c r="B47" s="131" t="s">
        <v>97</v>
      </c>
      <c r="C47" s="132"/>
      <c r="D47" s="133"/>
      <c r="E47" s="134"/>
      <c r="F47" s="134"/>
      <c r="G47" s="134"/>
      <c r="H47" s="134"/>
      <c r="I47" s="134"/>
      <c r="J47" s="134"/>
      <c r="K47" s="135"/>
      <c r="L47" s="135"/>
      <c r="M47" s="135"/>
      <c r="N47" s="136"/>
      <c r="O47" s="136"/>
      <c r="P47" s="136"/>
      <c r="Q47" s="136"/>
    </row>
    <row r="48" spans="1:17" s="130" customFormat="1" ht="24.75" customHeight="1">
      <c r="A48" s="131" t="s">
        <v>79</v>
      </c>
      <c r="B48" s="131" t="s">
        <v>98</v>
      </c>
      <c r="C48" s="132"/>
      <c r="D48" s="133"/>
      <c r="E48" s="134"/>
      <c r="F48" s="134"/>
      <c r="G48" s="134"/>
      <c r="H48" s="134"/>
      <c r="I48" s="134"/>
      <c r="J48" s="134"/>
      <c r="K48" s="135"/>
      <c r="L48" s="135"/>
      <c r="M48" s="135"/>
      <c r="N48" s="136"/>
      <c r="O48" s="136"/>
      <c r="P48" s="136"/>
      <c r="Q48" s="136"/>
    </row>
    <row r="49" spans="1:17" s="67" customFormat="1" ht="24.75" customHeight="1">
      <c r="A49" s="48">
        <v>23</v>
      </c>
      <c r="B49" s="10" t="s">
        <v>112</v>
      </c>
      <c r="C49" s="118"/>
      <c r="D49" s="63"/>
      <c r="E49" s="64"/>
      <c r="F49" s="64"/>
      <c r="G49" s="64"/>
      <c r="H49" s="64"/>
      <c r="I49" s="64"/>
      <c r="J49" s="64"/>
      <c r="K49" s="65"/>
      <c r="L49" s="65"/>
      <c r="M49" s="65"/>
      <c r="N49" s="66"/>
      <c r="O49" s="66"/>
      <c r="P49" s="66"/>
      <c r="Q49" s="66"/>
    </row>
    <row r="50" spans="1:17" s="130" customFormat="1" ht="24.75" customHeight="1">
      <c r="A50" s="131" t="s">
        <v>79</v>
      </c>
      <c r="B50" s="131" t="s">
        <v>97</v>
      </c>
      <c r="C50" s="132"/>
      <c r="D50" s="133"/>
      <c r="E50" s="134"/>
      <c r="F50" s="134"/>
      <c r="G50" s="134"/>
      <c r="H50" s="134"/>
      <c r="I50" s="134"/>
      <c r="J50" s="134"/>
      <c r="K50" s="135"/>
      <c r="L50" s="135"/>
      <c r="M50" s="135"/>
      <c r="N50" s="136"/>
      <c r="O50" s="136"/>
      <c r="P50" s="136"/>
      <c r="Q50" s="136"/>
    </row>
    <row r="51" spans="1:17" s="130" customFormat="1" ht="24.75" customHeight="1">
      <c r="A51" s="131" t="s">
        <v>79</v>
      </c>
      <c r="B51" s="131" t="s">
        <v>98</v>
      </c>
      <c r="C51" s="132"/>
      <c r="D51" s="133"/>
      <c r="E51" s="134"/>
      <c r="F51" s="134"/>
      <c r="G51" s="134"/>
      <c r="H51" s="134"/>
      <c r="I51" s="134"/>
      <c r="J51" s="134"/>
      <c r="K51" s="135"/>
      <c r="L51" s="135"/>
      <c r="M51" s="135"/>
      <c r="N51" s="136"/>
      <c r="O51" s="136"/>
      <c r="P51" s="136"/>
      <c r="Q51" s="136"/>
    </row>
    <row r="52" spans="1:17" s="67" customFormat="1" ht="24.75" customHeight="1">
      <c r="A52" s="48">
        <v>24</v>
      </c>
      <c r="B52" s="10" t="s">
        <v>113</v>
      </c>
      <c r="C52" s="118"/>
      <c r="D52" s="63"/>
      <c r="E52" s="64"/>
      <c r="F52" s="64"/>
      <c r="G52" s="64"/>
      <c r="H52" s="64"/>
      <c r="I52" s="64"/>
      <c r="J52" s="64"/>
      <c r="K52" s="65"/>
      <c r="L52" s="65"/>
      <c r="M52" s="65"/>
      <c r="N52" s="66"/>
      <c r="O52" s="66"/>
      <c r="P52" s="66"/>
      <c r="Q52" s="66"/>
    </row>
    <row r="53" spans="1:17" s="130" customFormat="1" ht="24.75" customHeight="1">
      <c r="A53" s="131" t="s">
        <v>79</v>
      </c>
      <c r="B53" s="131" t="s">
        <v>97</v>
      </c>
      <c r="C53" s="132"/>
      <c r="D53" s="133"/>
      <c r="E53" s="134"/>
      <c r="F53" s="134"/>
      <c r="G53" s="134"/>
      <c r="H53" s="134"/>
      <c r="I53" s="134"/>
      <c r="J53" s="134"/>
      <c r="K53" s="135"/>
      <c r="L53" s="135"/>
      <c r="M53" s="135"/>
      <c r="N53" s="136"/>
      <c r="O53" s="136"/>
      <c r="P53" s="136"/>
      <c r="Q53" s="136"/>
    </row>
    <row r="54" spans="1:17" s="130" customFormat="1" ht="24.75" customHeight="1">
      <c r="A54" s="131" t="s">
        <v>79</v>
      </c>
      <c r="B54" s="131" t="s">
        <v>98</v>
      </c>
      <c r="C54" s="132"/>
      <c r="D54" s="133"/>
      <c r="E54" s="134"/>
      <c r="F54" s="134"/>
      <c r="G54" s="134"/>
      <c r="H54" s="134"/>
      <c r="I54" s="134"/>
      <c r="J54" s="134"/>
      <c r="K54" s="135"/>
      <c r="L54" s="135"/>
      <c r="M54" s="135"/>
      <c r="N54" s="136"/>
      <c r="O54" s="136"/>
      <c r="P54" s="136"/>
      <c r="Q54" s="136"/>
    </row>
    <row r="55" spans="1:17" s="67" customFormat="1" ht="24.75" customHeight="1">
      <c r="A55" s="48">
        <v>25</v>
      </c>
      <c r="B55" s="10" t="s">
        <v>114</v>
      </c>
      <c r="C55" s="118"/>
      <c r="D55" s="63"/>
      <c r="E55" s="64"/>
      <c r="F55" s="64"/>
      <c r="G55" s="64"/>
      <c r="H55" s="64"/>
      <c r="I55" s="64"/>
      <c r="J55" s="64"/>
      <c r="K55" s="65"/>
      <c r="L55" s="65"/>
      <c r="M55" s="65"/>
      <c r="N55" s="66"/>
      <c r="O55" s="66"/>
      <c r="P55" s="66"/>
      <c r="Q55" s="66"/>
    </row>
    <row r="56" spans="1:17" s="130" customFormat="1" ht="24.75" customHeight="1">
      <c r="A56" s="131" t="s">
        <v>79</v>
      </c>
      <c r="B56" s="131" t="s">
        <v>97</v>
      </c>
      <c r="C56" s="132"/>
      <c r="D56" s="133"/>
      <c r="E56" s="134"/>
      <c r="F56" s="134"/>
      <c r="G56" s="134"/>
      <c r="H56" s="134"/>
      <c r="I56" s="134"/>
      <c r="J56" s="134"/>
      <c r="K56" s="135"/>
      <c r="L56" s="135"/>
      <c r="M56" s="135"/>
      <c r="N56" s="136"/>
      <c r="O56" s="136"/>
      <c r="P56" s="136"/>
      <c r="Q56" s="136"/>
    </row>
    <row r="57" spans="1:17" s="130" customFormat="1" ht="24.75" customHeight="1">
      <c r="A57" s="131" t="s">
        <v>79</v>
      </c>
      <c r="B57" s="131" t="s">
        <v>98</v>
      </c>
      <c r="C57" s="132"/>
      <c r="D57" s="133"/>
      <c r="E57" s="134"/>
      <c r="F57" s="134"/>
      <c r="G57" s="134"/>
      <c r="H57" s="134"/>
      <c r="I57" s="134"/>
      <c r="J57" s="134"/>
      <c r="K57" s="135"/>
      <c r="L57" s="135"/>
      <c r="M57" s="135"/>
      <c r="N57" s="136"/>
      <c r="O57" s="136"/>
      <c r="P57" s="136"/>
      <c r="Q57" s="136"/>
    </row>
    <row r="58" spans="1:17" s="67" customFormat="1" ht="24.75" customHeight="1">
      <c r="A58" s="48">
        <v>26</v>
      </c>
      <c r="B58" s="10" t="s">
        <v>118</v>
      </c>
      <c r="C58" s="118"/>
      <c r="D58" s="63"/>
      <c r="E58" s="64"/>
      <c r="F58" s="64"/>
      <c r="G58" s="64"/>
      <c r="H58" s="64"/>
      <c r="I58" s="64"/>
      <c r="J58" s="64"/>
      <c r="K58" s="65"/>
      <c r="L58" s="65"/>
      <c r="M58" s="65"/>
      <c r="N58" s="66"/>
      <c r="O58" s="66"/>
      <c r="P58" s="66"/>
      <c r="Q58" s="66"/>
    </row>
    <row r="59" spans="1:17" s="130" customFormat="1" ht="24.75" customHeight="1">
      <c r="A59" s="131" t="s">
        <v>79</v>
      </c>
      <c r="B59" s="131" t="s">
        <v>97</v>
      </c>
      <c r="C59" s="132"/>
      <c r="D59" s="133"/>
      <c r="E59" s="134"/>
      <c r="F59" s="134"/>
      <c r="G59" s="134"/>
      <c r="H59" s="134"/>
      <c r="I59" s="134"/>
      <c r="J59" s="134"/>
      <c r="K59" s="135"/>
      <c r="L59" s="135"/>
      <c r="M59" s="135"/>
      <c r="N59" s="136"/>
      <c r="O59" s="136"/>
      <c r="P59" s="136"/>
      <c r="Q59" s="136"/>
    </row>
    <row r="60" spans="1:17" s="130" customFormat="1" ht="24.75" customHeight="1">
      <c r="A60" s="131" t="s">
        <v>79</v>
      </c>
      <c r="B60" s="131" t="s">
        <v>98</v>
      </c>
      <c r="C60" s="132"/>
      <c r="D60" s="133"/>
      <c r="E60" s="134"/>
      <c r="F60" s="134"/>
      <c r="G60" s="134"/>
      <c r="H60" s="134"/>
      <c r="I60" s="134"/>
      <c r="J60" s="134"/>
      <c r="K60" s="135"/>
      <c r="L60" s="135"/>
      <c r="M60" s="135"/>
      <c r="N60" s="136"/>
      <c r="O60" s="136"/>
      <c r="P60" s="136"/>
      <c r="Q60" s="136"/>
    </row>
    <row r="61" spans="1:17" s="67" customFormat="1" ht="24.75" customHeight="1">
      <c r="A61" s="48">
        <v>27</v>
      </c>
      <c r="B61" s="10" t="s">
        <v>117</v>
      </c>
      <c r="C61" s="118"/>
      <c r="D61" s="63"/>
      <c r="E61" s="64"/>
      <c r="F61" s="64"/>
      <c r="G61" s="64"/>
      <c r="H61" s="64"/>
      <c r="I61" s="64"/>
      <c r="J61" s="64"/>
      <c r="K61" s="65"/>
      <c r="L61" s="65"/>
      <c r="M61" s="65"/>
      <c r="N61" s="66"/>
      <c r="O61" s="66"/>
      <c r="P61" s="66"/>
      <c r="Q61" s="66"/>
    </row>
    <row r="62" spans="1:17" s="130" customFormat="1" ht="24.75" customHeight="1">
      <c r="A62" s="131" t="s">
        <v>79</v>
      </c>
      <c r="B62" s="131" t="s">
        <v>97</v>
      </c>
      <c r="C62" s="132"/>
      <c r="D62" s="133"/>
      <c r="E62" s="134"/>
      <c r="F62" s="134"/>
      <c r="G62" s="134"/>
      <c r="H62" s="134"/>
      <c r="I62" s="134"/>
      <c r="J62" s="134"/>
      <c r="K62" s="135"/>
      <c r="L62" s="135"/>
      <c r="M62" s="135"/>
      <c r="N62" s="136"/>
      <c r="O62" s="136"/>
      <c r="P62" s="136"/>
      <c r="Q62" s="136"/>
    </row>
    <row r="63" spans="1:17" s="130" customFormat="1" ht="24.75" customHeight="1">
      <c r="A63" s="131" t="s">
        <v>79</v>
      </c>
      <c r="B63" s="131" t="s">
        <v>98</v>
      </c>
      <c r="C63" s="132"/>
      <c r="D63" s="133"/>
      <c r="E63" s="134"/>
      <c r="F63" s="134"/>
      <c r="G63" s="134"/>
      <c r="H63" s="134"/>
      <c r="I63" s="134"/>
      <c r="J63" s="134"/>
      <c r="K63" s="135"/>
      <c r="L63" s="135"/>
      <c r="M63" s="135"/>
      <c r="N63" s="136"/>
      <c r="O63" s="136"/>
      <c r="P63" s="136"/>
      <c r="Q63" s="136"/>
    </row>
    <row r="64" spans="1:17" s="67" customFormat="1" ht="24.75" customHeight="1">
      <c r="A64" s="48">
        <v>28</v>
      </c>
      <c r="B64" s="10" t="s">
        <v>116</v>
      </c>
      <c r="C64" s="118"/>
      <c r="D64" s="63"/>
      <c r="E64" s="64"/>
      <c r="F64" s="64"/>
      <c r="G64" s="64"/>
      <c r="H64" s="64"/>
      <c r="I64" s="64"/>
      <c r="J64" s="64"/>
      <c r="K64" s="65"/>
      <c r="L64" s="65"/>
      <c r="M64" s="65"/>
      <c r="N64" s="66"/>
      <c r="O64" s="66"/>
      <c r="P64" s="66"/>
      <c r="Q64" s="66"/>
    </row>
    <row r="65" spans="1:17" s="130" customFormat="1" ht="24.75" customHeight="1">
      <c r="A65" s="131" t="s">
        <v>79</v>
      </c>
      <c r="B65" s="131" t="s">
        <v>97</v>
      </c>
      <c r="C65" s="132"/>
      <c r="D65" s="133"/>
      <c r="E65" s="134"/>
      <c r="F65" s="134"/>
      <c r="G65" s="134"/>
      <c r="H65" s="134"/>
      <c r="I65" s="134"/>
      <c r="J65" s="134"/>
      <c r="K65" s="135"/>
      <c r="L65" s="135"/>
      <c r="M65" s="135"/>
      <c r="N65" s="136"/>
      <c r="O65" s="136"/>
      <c r="P65" s="136"/>
      <c r="Q65" s="136"/>
    </row>
    <row r="66" spans="1:17" s="130" customFormat="1" ht="24.75" customHeight="1">
      <c r="A66" s="131" t="s">
        <v>79</v>
      </c>
      <c r="B66" s="131" t="s">
        <v>98</v>
      </c>
      <c r="C66" s="132"/>
      <c r="D66" s="133"/>
      <c r="E66" s="134"/>
      <c r="F66" s="134"/>
      <c r="G66" s="134"/>
      <c r="H66" s="134"/>
      <c r="I66" s="134"/>
      <c r="J66" s="134"/>
      <c r="K66" s="135"/>
      <c r="L66" s="135"/>
      <c r="M66" s="135"/>
      <c r="N66" s="136"/>
      <c r="O66" s="136"/>
      <c r="P66" s="136"/>
      <c r="Q66" s="136"/>
    </row>
    <row r="67" spans="1:17" s="67" customFormat="1" ht="24.75" customHeight="1">
      <c r="A67" s="48">
        <v>29</v>
      </c>
      <c r="B67" s="10" t="s">
        <v>115</v>
      </c>
      <c r="C67" s="118"/>
      <c r="D67" s="63"/>
      <c r="E67" s="64"/>
      <c r="F67" s="64"/>
      <c r="G67" s="64"/>
      <c r="H67" s="64"/>
      <c r="I67" s="64"/>
      <c r="J67" s="64"/>
      <c r="K67" s="65"/>
      <c r="L67" s="65"/>
      <c r="M67" s="65"/>
      <c r="N67" s="66"/>
      <c r="O67" s="66"/>
      <c r="P67" s="66"/>
      <c r="Q67" s="66"/>
    </row>
    <row r="68" spans="1:17" s="130" customFormat="1" ht="24.75" customHeight="1">
      <c r="A68" s="131" t="s">
        <v>79</v>
      </c>
      <c r="B68" s="131" t="s">
        <v>97</v>
      </c>
      <c r="C68" s="132"/>
      <c r="D68" s="133"/>
      <c r="E68" s="134"/>
      <c r="F68" s="134"/>
      <c r="G68" s="134"/>
      <c r="H68" s="134"/>
      <c r="I68" s="134"/>
      <c r="J68" s="134"/>
      <c r="K68" s="135"/>
      <c r="L68" s="135"/>
      <c r="M68" s="135"/>
      <c r="N68" s="136"/>
      <c r="O68" s="136"/>
      <c r="P68" s="136"/>
      <c r="Q68" s="136"/>
    </row>
    <row r="69" spans="1:17" s="130" customFormat="1" ht="24.75" customHeight="1">
      <c r="A69" s="131" t="s">
        <v>79</v>
      </c>
      <c r="B69" s="131" t="s">
        <v>98</v>
      </c>
      <c r="C69" s="132"/>
      <c r="D69" s="133"/>
      <c r="E69" s="134"/>
      <c r="F69" s="134"/>
      <c r="G69" s="134"/>
      <c r="H69" s="134"/>
      <c r="I69" s="134"/>
      <c r="J69" s="134"/>
      <c r="K69" s="135"/>
      <c r="L69" s="135"/>
      <c r="M69" s="135"/>
      <c r="N69" s="136"/>
      <c r="O69" s="136"/>
      <c r="P69" s="136"/>
      <c r="Q69" s="136"/>
    </row>
    <row r="70" spans="1:17" s="67" customFormat="1" ht="24.75" customHeight="1">
      <c r="A70" s="48"/>
      <c r="B70" s="10"/>
      <c r="C70" s="118"/>
      <c r="D70" s="63"/>
      <c r="E70" s="64"/>
      <c r="F70" s="64"/>
      <c r="G70" s="64"/>
      <c r="H70" s="64"/>
      <c r="I70" s="64"/>
      <c r="J70" s="64"/>
      <c r="K70" s="65"/>
      <c r="L70" s="65"/>
      <c r="M70" s="65"/>
      <c r="N70" s="66"/>
      <c r="O70" s="66"/>
      <c r="P70" s="66"/>
      <c r="Q70" s="66"/>
    </row>
    <row r="71" spans="1:17" s="67" customFormat="1" ht="24.75" customHeight="1">
      <c r="A71" s="48"/>
      <c r="B71" s="10" t="s">
        <v>119</v>
      </c>
      <c r="C71" s="118"/>
      <c r="D71" s="63"/>
      <c r="E71" s="64"/>
      <c r="F71" s="64"/>
      <c r="G71" s="64"/>
      <c r="H71" s="64"/>
      <c r="I71" s="64"/>
      <c r="J71" s="64"/>
      <c r="K71" s="65"/>
      <c r="L71" s="65"/>
      <c r="M71" s="65"/>
      <c r="N71" s="66"/>
      <c r="O71" s="66"/>
      <c r="P71" s="66"/>
      <c r="Q71" s="66"/>
    </row>
    <row r="72" spans="1:17" s="130" customFormat="1" ht="24.75" customHeight="1">
      <c r="A72" s="131" t="s">
        <v>79</v>
      </c>
      <c r="B72" s="131" t="s">
        <v>97</v>
      </c>
      <c r="C72" s="132"/>
      <c r="D72" s="133"/>
      <c r="E72" s="134"/>
      <c r="F72" s="134"/>
      <c r="G72" s="134"/>
      <c r="H72" s="134"/>
      <c r="I72" s="134"/>
      <c r="J72" s="134"/>
      <c r="K72" s="135"/>
      <c r="L72" s="135"/>
      <c r="M72" s="135"/>
      <c r="N72" s="136"/>
      <c r="O72" s="136"/>
      <c r="P72" s="136"/>
      <c r="Q72" s="136"/>
    </row>
    <row r="73" spans="1:17" s="146" customFormat="1" ht="24.75" customHeight="1">
      <c r="A73" s="69">
        <v>1</v>
      </c>
      <c r="B73" s="69"/>
      <c r="C73" s="143"/>
      <c r="D73" s="129"/>
      <c r="E73" s="144"/>
      <c r="F73" s="144"/>
      <c r="G73" s="144"/>
      <c r="H73" s="144"/>
      <c r="I73" s="144"/>
      <c r="J73" s="144"/>
      <c r="K73" s="145"/>
      <c r="L73" s="145"/>
      <c r="M73" s="145"/>
      <c r="N73" s="145"/>
      <c r="O73" s="145"/>
      <c r="P73" s="145"/>
      <c r="Q73" s="145"/>
    </row>
    <row r="74" spans="1:17" s="146" customFormat="1" ht="24.75" customHeight="1">
      <c r="A74" s="69">
        <v>2</v>
      </c>
      <c r="B74" s="69"/>
      <c r="C74" s="143"/>
      <c r="D74" s="129"/>
      <c r="E74" s="144"/>
      <c r="F74" s="144"/>
      <c r="G74" s="144"/>
      <c r="H74" s="144"/>
      <c r="I74" s="144"/>
      <c r="J74" s="144"/>
      <c r="K74" s="145"/>
      <c r="L74" s="145"/>
      <c r="M74" s="145"/>
      <c r="N74" s="145"/>
      <c r="O74" s="145"/>
      <c r="P74" s="145"/>
      <c r="Q74" s="145"/>
    </row>
    <row r="75" spans="1:17" s="146" customFormat="1" ht="24.75" customHeight="1">
      <c r="A75" s="69" t="s">
        <v>120</v>
      </c>
      <c r="B75" s="69"/>
      <c r="C75" s="143"/>
      <c r="D75" s="129"/>
      <c r="E75" s="144"/>
      <c r="F75" s="144"/>
      <c r="G75" s="144"/>
      <c r="H75" s="144"/>
      <c r="I75" s="144"/>
      <c r="J75" s="144"/>
      <c r="K75" s="145"/>
      <c r="L75" s="145"/>
      <c r="M75" s="145"/>
      <c r="N75" s="145"/>
      <c r="O75" s="145"/>
      <c r="P75" s="145"/>
      <c r="Q75" s="145"/>
    </row>
    <row r="76" spans="1:17" s="130" customFormat="1" ht="24.75" customHeight="1">
      <c r="A76" s="131" t="s">
        <v>79</v>
      </c>
      <c r="B76" s="131" t="s">
        <v>98</v>
      </c>
      <c r="C76" s="132"/>
      <c r="D76" s="133"/>
      <c r="E76" s="134"/>
      <c r="F76" s="134"/>
      <c r="G76" s="134"/>
      <c r="H76" s="134"/>
      <c r="I76" s="134"/>
      <c r="J76" s="134"/>
      <c r="K76" s="135"/>
      <c r="L76" s="135"/>
      <c r="M76" s="135"/>
      <c r="N76" s="136"/>
      <c r="O76" s="136"/>
      <c r="P76" s="136"/>
      <c r="Q76" s="136"/>
    </row>
    <row r="77" spans="1:17" s="146" customFormat="1" ht="24.75" customHeight="1">
      <c r="A77" s="69">
        <v>1</v>
      </c>
      <c r="B77" s="69"/>
      <c r="C77" s="143"/>
      <c r="D77" s="129"/>
      <c r="E77" s="144"/>
      <c r="F77" s="144"/>
      <c r="G77" s="144"/>
      <c r="H77" s="144"/>
      <c r="I77" s="144"/>
      <c r="J77" s="144"/>
      <c r="K77" s="145"/>
      <c r="L77" s="145"/>
      <c r="M77" s="145"/>
      <c r="N77" s="145"/>
      <c r="O77" s="145"/>
      <c r="P77" s="145"/>
      <c r="Q77" s="145"/>
    </row>
    <row r="78" spans="1:17" s="146" customFormat="1" ht="24.75" customHeight="1">
      <c r="A78" s="69">
        <v>2</v>
      </c>
      <c r="B78" s="69"/>
      <c r="C78" s="143"/>
      <c r="D78" s="129"/>
      <c r="E78" s="144"/>
      <c r="F78" s="144"/>
      <c r="G78" s="144"/>
      <c r="H78" s="144"/>
      <c r="I78" s="144"/>
      <c r="J78" s="144"/>
      <c r="K78" s="145"/>
      <c r="L78" s="145"/>
      <c r="M78" s="145"/>
      <c r="N78" s="145"/>
      <c r="O78" s="145"/>
      <c r="P78" s="145"/>
      <c r="Q78" s="145"/>
    </row>
    <row r="79" spans="1:17" s="146" customFormat="1" ht="24.75" customHeight="1">
      <c r="A79" s="69" t="s">
        <v>120</v>
      </c>
      <c r="B79" s="69"/>
      <c r="C79" s="143"/>
      <c r="D79" s="129"/>
      <c r="E79" s="144"/>
      <c r="F79" s="144"/>
      <c r="G79" s="144"/>
      <c r="H79" s="144"/>
      <c r="I79" s="144"/>
      <c r="J79" s="144"/>
      <c r="K79" s="145"/>
      <c r="L79" s="145"/>
      <c r="M79" s="145"/>
      <c r="N79" s="145"/>
      <c r="O79" s="145"/>
      <c r="P79" s="145"/>
      <c r="Q79" s="145"/>
    </row>
    <row r="80" spans="1:17" s="67" customFormat="1" ht="24.75" customHeight="1">
      <c r="A80" s="48"/>
      <c r="B80" s="10"/>
      <c r="C80" s="118"/>
      <c r="D80" s="63"/>
      <c r="E80" s="64"/>
      <c r="F80" s="64"/>
      <c r="G80" s="64"/>
      <c r="H80" s="64"/>
      <c r="I80" s="64"/>
      <c r="J80" s="64"/>
      <c r="K80" s="65"/>
      <c r="L80" s="65"/>
      <c r="M80" s="65"/>
      <c r="N80" s="66"/>
      <c r="O80" s="66"/>
      <c r="P80" s="66"/>
      <c r="Q80" s="66"/>
    </row>
    <row r="81" spans="1:17" s="67" customFormat="1" ht="24.75" customHeight="1">
      <c r="A81" s="48"/>
      <c r="B81" s="10"/>
      <c r="C81" s="118"/>
      <c r="D81" s="63"/>
      <c r="E81" s="64"/>
      <c r="F81" s="64"/>
      <c r="G81" s="64"/>
      <c r="H81" s="64"/>
      <c r="I81" s="64"/>
      <c r="J81" s="64"/>
      <c r="K81" s="65"/>
      <c r="L81" s="65"/>
      <c r="M81" s="65"/>
      <c r="N81" s="66"/>
      <c r="O81" s="66"/>
      <c r="P81" s="66"/>
      <c r="Q81" s="66"/>
    </row>
    <row r="82" spans="1:17" s="52" customFormat="1" ht="21.75" customHeight="1">
      <c r="A82" s="122"/>
      <c r="B82" s="62" t="s">
        <v>121</v>
      </c>
      <c r="C82" s="119"/>
      <c r="D82" s="53"/>
      <c r="E82" s="54"/>
      <c r="F82" s="54"/>
      <c r="G82" s="54"/>
      <c r="H82" s="54"/>
      <c r="I82" s="54"/>
      <c r="J82" s="54"/>
      <c r="K82" s="54"/>
      <c r="L82" s="54"/>
      <c r="M82" s="54"/>
      <c r="N82" s="53"/>
      <c r="O82" s="53"/>
      <c r="P82" s="53"/>
      <c r="Q82" s="53"/>
    </row>
    <row r="83" spans="1:17" s="130" customFormat="1" ht="24.75" customHeight="1">
      <c r="A83" s="131" t="s">
        <v>79</v>
      </c>
      <c r="B83" s="131" t="s">
        <v>97</v>
      </c>
      <c r="C83" s="132"/>
      <c r="D83" s="133"/>
      <c r="E83" s="134"/>
      <c r="F83" s="134"/>
      <c r="G83" s="134"/>
      <c r="H83" s="134"/>
      <c r="I83" s="134"/>
      <c r="J83" s="134"/>
      <c r="K83" s="135"/>
      <c r="L83" s="135"/>
      <c r="M83" s="135"/>
      <c r="N83" s="136"/>
      <c r="O83" s="136"/>
      <c r="P83" s="136"/>
      <c r="Q83" s="136"/>
    </row>
    <row r="84" spans="1:17" s="130" customFormat="1" ht="24.75" customHeight="1">
      <c r="A84" s="131" t="s">
        <v>79</v>
      </c>
      <c r="B84" s="131" t="s">
        <v>98</v>
      </c>
      <c r="C84" s="132"/>
      <c r="D84" s="133"/>
      <c r="E84" s="134"/>
      <c r="F84" s="134"/>
      <c r="G84" s="134"/>
      <c r="H84" s="134"/>
      <c r="I84" s="134"/>
      <c r="J84" s="134"/>
      <c r="K84" s="135"/>
      <c r="L84" s="135"/>
      <c r="M84" s="135"/>
      <c r="N84" s="136"/>
      <c r="O84" s="136"/>
      <c r="P84" s="136"/>
      <c r="Q84" s="136"/>
    </row>
    <row r="85" spans="1:17" s="142" customFormat="1" ht="21.75" customHeight="1">
      <c r="A85" s="137"/>
      <c r="B85" s="138" t="s">
        <v>122</v>
      </c>
      <c r="C85" s="139"/>
      <c r="D85" s="140"/>
      <c r="E85" s="141"/>
      <c r="F85" s="141"/>
      <c r="G85" s="141"/>
      <c r="H85" s="141"/>
      <c r="I85" s="141"/>
      <c r="J85" s="141"/>
      <c r="K85" s="141"/>
      <c r="L85" s="141"/>
      <c r="M85" s="141"/>
      <c r="N85" s="140"/>
      <c r="O85" s="140"/>
      <c r="P85" s="140"/>
      <c r="Q85" s="140"/>
    </row>
    <row r="86" spans="1:17" s="130" customFormat="1" ht="24.75" customHeight="1">
      <c r="A86" s="131" t="s">
        <v>79</v>
      </c>
      <c r="B86" s="131" t="s">
        <v>97</v>
      </c>
      <c r="C86" s="132"/>
      <c r="D86" s="133"/>
      <c r="E86" s="134"/>
      <c r="F86" s="134"/>
      <c r="G86" s="134"/>
      <c r="H86" s="134"/>
      <c r="I86" s="134"/>
      <c r="J86" s="134"/>
      <c r="K86" s="135"/>
      <c r="L86" s="135"/>
      <c r="M86" s="135"/>
      <c r="N86" s="136"/>
      <c r="O86" s="136"/>
      <c r="P86" s="136"/>
      <c r="Q86" s="136"/>
    </row>
    <row r="87" spans="1:17" s="130" customFormat="1" ht="24.75" customHeight="1">
      <c r="A87" s="131" t="s">
        <v>79</v>
      </c>
      <c r="B87" s="131" t="s">
        <v>98</v>
      </c>
      <c r="C87" s="132"/>
      <c r="D87" s="133"/>
      <c r="E87" s="134"/>
      <c r="F87" s="134"/>
      <c r="G87" s="134"/>
      <c r="H87" s="134"/>
      <c r="I87" s="134"/>
      <c r="J87" s="134"/>
      <c r="K87" s="135"/>
      <c r="L87" s="135"/>
      <c r="M87" s="135"/>
      <c r="N87" s="136"/>
      <c r="O87" s="136"/>
      <c r="P87" s="136"/>
      <c r="Q87" s="136"/>
    </row>
    <row r="88" spans="1:17" s="52" customFormat="1" ht="21.75" customHeight="1">
      <c r="A88" s="122"/>
      <c r="B88" s="62"/>
      <c r="C88" s="119"/>
      <c r="D88" s="53"/>
      <c r="E88" s="54"/>
      <c r="F88" s="54"/>
      <c r="G88" s="54"/>
      <c r="H88" s="54"/>
      <c r="I88" s="54"/>
      <c r="J88" s="54"/>
      <c r="K88" s="54"/>
      <c r="L88" s="54"/>
      <c r="M88" s="54"/>
      <c r="N88" s="53"/>
      <c r="O88" s="53"/>
      <c r="P88" s="53"/>
      <c r="Q88" s="53"/>
    </row>
    <row r="90" spans="1:17" s="117" customFormat="1" ht="21.75" customHeight="1">
      <c r="A90" s="1047" t="s">
        <v>194</v>
      </c>
      <c r="B90" s="93" t="s">
        <v>91</v>
      </c>
    </row>
    <row r="91" spans="1:17" s="117" customFormat="1" ht="21.75" customHeight="1">
      <c r="A91" s="1047"/>
      <c r="B91" s="93" t="s">
        <v>92</v>
      </c>
    </row>
    <row r="92" spans="1:17" s="117" customFormat="1" ht="28.5" customHeight="1">
      <c r="A92" s="1047"/>
      <c r="B92" s="93" t="s">
        <v>193</v>
      </c>
    </row>
    <row r="93" spans="1:17" s="117" customFormat="1" ht="24" customHeight="1">
      <c r="A93" s="1047"/>
      <c r="B93" s="93" t="s">
        <v>195</v>
      </c>
    </row>
    <row r="94" spans="1:17" s="111" customFormat="1" ht="33.75" customHeight="1">
      <c r="A94" s="1047"/>
      <c r="B94" s="93" t="s">
        <v>196</v>
      </c>
    </row>
    <row r="95" spans="1:17" s="111" customFormat="1" ht="22.5" customHeight="1">
      <c r="A95" s="1047"/>
      <c r="B95" s="93" t="s">
        <v>197</v>
      </c>
    </row>
  </sheetData>
  <mergeCells count="10">
    <mergeCell ref="A90:A95"/>
    <mergeCell ref="H3:J3"/>
    <mergeCell ref="K3:M3"/>
    <mergeCell ref="P3:Q3"/>
    <mergeCell ref="F2:G2"/>
    <mergeCell ref="A3:A4"/>
    <mergeCell ref="B3:B4"/>
    <mergeCell ref="C3:C4"/>
    <mergeCell ref="D3:D4"/>
    <mergeCell ref="E3:G3"/>
  </mergeCells>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E5" sqref="E5"/>
    </sheetView>
  </sheetViews>
  <sheetFormatPr defaultColWidth="9" defaultRowHeight="15"/>
  <cols>
    <col min="1" max="1" width="6.42578125" style="123" customWidth="1"/>
    <col min="2" max="2" width="30.42578125" customWidth="1"/>
    <col min="5" max="5" width="11.42578125" style="1" customWidth="1"/>
    <col min="6" max="6" width="9.140625" style="1" bestFit="1" customWidth="1"/>
    <col min="7" max="7" width="9.42578125" style="1" bestFit="1" customWidth="1"/>
    <col min="8" max="9" width="9.140625" style="1" bestFit="1" customWidth="1"/>
    <col min="10" max="10" width="9.42578125" style="1" bestFit="1" customWidth="1"/>
    <col min="11" max="11" width="9.140625" style="1" bestFit="1" customWidth="1"/>
    <col min="12" max="13" width="9.42578125" style="1" bestFit="1" customWidth="1"/>
    <col min="14" max="15" width="9.140625" bestFit="1" customWidth="1"/>
    <col min="16" max="16" width="10.85546875" customWidth="1"/>
    <col min="17" max="17" width="12.140625" customWidth="1"/>
  </cols>
  <sheetData>
    <row r="1" spans="1:17" s="3" customFormat="1" ht="29.25" customHeight="1">
      <c r="A1" s="121"/>
      <c r="B1" s="5"/>
      <c r="C1" s="6"/>
      <c r="D1" s="6"/>
      <c r="E1" s="6"/>
      <c r="F1" s="6"/>
      <c r="G1" s="6" t="s">
        <v>65</v>
      </c>
      <c r="H1" s="6"/>
      <c r="I1" s="6"/>
      <c r="J1" s="6"/>
      <c r="K1" s="6"/>
      <c r="L1" s="6"/>
      <c r="M1" s="6"/>
      <c r="N1" s="6"/>
      <c r="O1" s="6"/>
      <c r="P1" s="6"/>
      <c r="Q1" s="6"/>
    </row>
    <row r="2" spans="1:17" s="3" customFormat="1" ht="33.75" customHeight="1">
      <c r="A2" s="121"/>
      <c r="B2" s="120"/>
      <c r="C2" s="7"/>
      <c r="D2" s="8"/>
      <c r="E2" s="9"/>
      <c r="F2" s="1048">
        <v>43429</v>
      </c>
      <c r="G2" s="1048"/>
      <c r="H2" s="105"/>
      <c r="I2" s="105"/>
      <c r="J2" s="105"/>
      <c r="K2" s="105"/>
      <c r="L2" s="105"/>
      <c r="M2" s="105"/>
      <c r="N2" s="8"/>
      <c r="O2" s="8"/>
      <c r="P2" s="11"/>
    </row>
    <row r="3" spans="1:17" s="4" customFormat="1" ht="19.5" customHeight="1">
      <c r="A3" s="1060" t="s">
        <v>94</v>
      </c>
      <c r="B3" s="1060" t="s">
        <v>52</v>
      </c>
      <c r="C3" s="1061" t="s">
        <v>53</v>
      </c>
      <c r="D3" s="1063" t="s">
        <v>54</v>
      </c>
      <c r="E3" s="1058" t="s">
        <v>6</v>
      </c>
      <c r="F3" s="1058"/>
      <c r="G3" s="1058"/>
      <c r="H3" s="1058" t="s">
        <v>7</v>
      </c>
      <c r="I3" s="1058"/>
      <c r="J3" s="1058"/>
      <c r="K3" s="1058" t="s">
        <v>8</v>
      </c>
      <c r="L3" s="1058"/>
      <c r="M3" s="1058"/>
      <c r="N3" s="55" t="s">
        <v>9</v>
      </c>
      <c r="O3" s="56" t="s">
        <v>10</v>
      </c>
      <c r="P3" s="1059" t="s">
        <v>13</v>
      </c>
      <c r="Q3" s="1059"/>
    </row>
    <row r="4" spans="1:17" s="4" customFormat="1" ht="24" customHeight="1">
      <c r="A4" s="1060"/>
      <c r="B4" s="1060"/>
      <c r="C4" s="1062"/>
      <c r="D4" s="1064"/>
      <c r="E4" s="57" t="s">
        <v>14</v>
      </c>
      <c r="F4" s="57" t="s">
        <v>15</v>
      </c>
      <c r="G4" s="58" t="s">
        <v>16</v>
      </c>
      <c r="H4" s="57" t="s">
        <v>14</v>
      </c>
      <c r="I4" s="57" t="s">
        <v>15</v>
      </c>
      <c r="J4" s="58" t="s">
        <v>16</v>
      </c>
      <c r="K4" s="57" t="s">
        <v>14</v>
      </c>
      <c r="L4" s="57" t="s">
        <v>15</v>
      </c>
      <c r="M4" s="58" t="s">
        <v>16</v>
      </c>
      <c r="N4" s="59" t="s">
        <v>17</v>
      </c>
      <c r="O4" s="60" t="s">
        <v>17</v>
      </c>
      <c r="P4" s="61" t="s">
        <v>18</v>
      </c>
      <c r="Q4" s="61" t="s">
        <v>16</v>
      </c>
    </row>
    <row r="5" spans="1:17" s="67" customFormat="1" ht="37.5" customHeight="1">
      <c r="A5" s="48"/>
      <c r="B5" s="10" t="s">
        <v>549</v>
      </c>
      <c r="C5" s="118">
        <f>C6+C7</f>
        <v>675342.2368975</v>
      </c>
      <c r="D5" s="118">
        <f t="shared" ref="D5:M5" si="0">D6+D7</f>
        <v>222604.69620000001</v>
      </c>
      <c r="E5" s="682">
        <f t="shared" si="0"/>
        <v>35783.357153663026</v>
      </c>
      <c r="F5" s="682">
        <f t="shared" si="0"/>
        <v>72877.89164079506</v>
      </c>
      <c r="G5" s="682">
        <f t="shared" si="0"/>
        <v>419568.96419032832</v>
      </c>
      <c r="H5" s="682">
        <f t="shared" si="0"/>
        <v>24890.245999999996</v>
      </c>
      <c r="I5" s="682">
        <f t="shared" si="0"/>
        <v>44360.39</v>
      </c>
      <c r="J5" s="682">
        <f t="shared" si="0"/>
        <v>235213.41711800004</v>
      </c>
      <c r="K5" s="682">
        <f t="shared" si="0"/>
        <v>61054.443153663015</v>
      </c>
      <c r="L5" s="682">
        <f t="shared" si="0"/>
        <v>117636.66164079506</v>
      </c>
      <c r="M5" s="682">
        <f t="shared" si="0"/>
        <v>655719.8213083283</v>
      </c>
      <c r="N5" s="682">
        <f t="shared" ref="N5:N7" si="1">L5/D5*100</f>
        <v>52.845543534761717</v>
      </c>
      <c r="O5" s="682">
        <f t="shared" ref="O5:O7" si="2">M5/C5*100</f>
        <v>97.094448634026449</v>
      </c>
      <c r="P5" s="682">
        <f t="shared" ref="P5" si="3">P6+P7</f>
        <v>50925.709753689516</v>
      </c>
      <c r="Q5" s="682">
        <f t="shared" ref="Q5" si="4">Q6+Q7</f>
        <v>631993.11657868954</v>
      </c>
    </row>
    <row r="6" spans="1:17" s="67" customFormat="1" ht="22.5" customHeight="1">
      <c r="A6" s="273"/>
      <c r="B6" s="274" t="s">
        <v>585</v>
      </c>
      <c r="C6" s="681">
        <f>SUM(C7:C21)+C36-C38</f>
        <v>668270.93689749995</v>
      </c>
      <c r="D6" s="681">
        <f t="shared" ref="D6:M6" si="5">SUM(D7:D21)+D36-D38</f>
        <v>221077.69620000001</v>
      </c>
      <c r="E6" s="683">
        <f t="shared" si="5"/>
        <v>35412.357153663026</v>
      </c>
      <c r="F6" s="683">
        <f t="shared" si="5"/>
        <v>71076.89164079506</v>
      </c>
      <c r="G6" s="683">
        <f t="shared" si="5"/>
        <v>412223.96419032832</v>
      </c>
      <c r="H6" s="683">
        <f t="shared" si="5"/>
        <v>24640.245999999996</v>
      </c>
      <c r="I6" s="683">
        <f t="shared" si="5"/>
        <v>44042.39</v>
      </c>
      <c r="J6" s="683">
        <f t="shared" si="5"/>
        <v>234895.41711800004</v>
      </c>
      <c r="K6" s="683">
        <f t="shared" si="5"/>
        <v>60433.443153663015</v>
      </c>
      <c r="L6" s="683">
        <f t="shared" si="5"/>
        <v>115517.66164079506</v>
      </c>
      <c r="M6" s="683">
        <f t="shared" si="5"/>
        <v>648056.8213083283</v>
      </c>
      <c r="N6" s="682">
        <f t="shared" si="1"/>
        <v>52.252065055124753</v>
      </c>
      <c r="O6" s="682">
        <f t="shared" si="2"/>
        <v>96.975161648804104</v>
      </c>
      <c r="P6" s="683">
        <f t="shared" ref="P6" si="6">SUM(P7:P21)+P36-P38</f>
        <v>50925.709753689516</v>
      </c>
      <c r="Q6" s="683">
        <f t="shared" ref="Q6" si="7">SUM(Q7:Q21)+Q36-Q38</f>
        <v>625954.11657868954</v>
      </c>
    </row>
    <row r="7" spans="1:17" s="272" customFormat="1" ht="21.75" customHeight="1">
      <c r="A7" s="267"/>
      <c r="B7" s="268" t="s">
        <v>586</v>
      </c>
      <c r="C7" s="269">
        <f>SUM(C22:C30)</f>
        <v>7071.3</v>
      </c>
      <c r="D7" s="269">
        <f t="shared" ref="D7:Q7" si="8">SUM(D22:D30)</f>
        <v>1527</v>
      </c>
      <c r="E7" s="684">
        <f t="shared" si="8"/>
        <v>371</v>
      </c>
      <c r="F7" s="684">
        <f t="shared" si="8"/>
        <v>1801</v>
      </c>
      <c r="G7" s="684">
        <f t="shared" si="8"/>
        <v>7345</v>
      </c>
      <c r="H7" s="684">
        <f t="shared" si="8"/>
        <v>250</v>
      </c>
      <c r="I7" s="684">
        <f t="shared" si="8"/>
        <v>318</v>
      </c>
      <c r="J7" s="684">
        <f t="shared" si="8"/>
        <v>318</v>
      </c>
      <c r="K7" s="684">
        <f>SUM(K22:K30)</f>
        <v>621</v>
      </c>
      <c r="L7" s="684">
        <f t="shared" si="8"/>
        <v>2119</v>
      </c>
      <c r="M7" s="684">
        <f t="shared" si="8"/>
        <v>7663</v>
      </c>
      <c r="N7" s="682">
        <f t="shared" si="1"/>
        <v>138.76882776686313</v>
      </c>
      <c r="O7" s="682">
        <f t="shared" si="2"/>
        <v>108.3676268861454</v>
      </c>
      <c r="P7" s="684">
        <f t="shared" si="8"/>
        <v>0</v>
      </c>
      <c r="Q7" s="684">
        <f t="shared" si="8"/>
        <v>6039</v>
      </c>
    </row>
    <row r="8" spans="1:17" s="67" customFormat="1" ht="24.75" customHeight="1">
      <c r="A8" s="48">
        <v>1</v>
      </c>
      <c r="B8" s="592" t="s">
        <v>95</v>
      </c>
      <c r="C8" s="118"/>
      <c r="D8" s="63"/>
      <c r="E8" s="685"/>
      <c r="F8" s="685"/>
      <c r="G8" s="685"/>
      <c r="H8" s="685"/>
      <c r="I8" s="685"/>
      <c r="J8" s="685"/>
      <c r="K8" s="685"/>
      <c r="L8" s="685"/>
      <c r="M8" s="685"/>
      <c r="N8" s="682"/>
      <c r="O8" s="682"/>
      <c r="P8" s="686"/>
      <c r="Q8" s="686"/>
    </row>
    <row r="9" spans="1:17" s="67" customFormat="1" ht="24.75" customHeight="1">
      <c r="A9" s="48">
        <v>2</v>
      </c>
      <c r="B9" s="10" t="s">
        <v>99</v>
      </c>
      <c r="C9" s="118">
        <v>160821.36913750001</v>
      </c>
      <c r="D9" s="118">
        <v>27038.697400000005</v>
      </c>
      <c r="E9" s="682">
        <v>14683.747300000001</v>
      </c>
      <c r="F9" s="682">
        <v>24933.880499999999</v>
      </c>
      <c r="G9" s="682">
        <v>160465.87620000003</v>
      </c>
      <c r="H9" s="682">
        <v>346</v>
      </c>
      <c r="I9" s="682">
        <v>703</v>
      </c>
      <c r="J9" s="682">
        <v>9208</v>
      </c>
      <c r="K9" s="685">
        <f t="shared" ref="K9:K38" si="9">E9+H9</f>
        <v>15029.747300000001</v>
      </c>
      <c r="L9" s="685">
        <f t="shared" ref="L9:L38" si="10">F9+I9</f>
        <v>25636.880499999999</v>
      </c>
      <c r="M9" s="685">
        <f t="shared" ref="M9:M38" si="11">G9+J9</f>
        <v>169673.87620000003</v>
      </c>
      <c r="N9" s="682">
        <f>L9/D9*100</f>
        <v>94.815516149827531</v>
      </c>
      <c r="O9" s="682">
        <f>M9/C9*100</f>
        <v>105.50455894634952</v>
      </c>
      <c r="P9" s="682">
        <v>20143.685000000001</v>
      </c>
      <c r="Q9" s="682">
        <v>175107.72150000001</v>
      </c>
    </row>
    <row r="10" spans="1:17" s="67" customFormat="1" ht="24.75" customHeight="1">
      <c r="A10" s="48">
        <v>3</v>
      </c>
      <c r="B10" s="10" t="s">
        <v>100</v>
      </c>
      <c r="C10" s="118">
        <v>300</v>
      </c>
      <c r="D10" s="118">
        <v>155</v>
      </c>
      <c r="E10" s="682" t="s">
        <v>355</v>
      </c>
      <c r="F10" s="682" t="s">
        <v>550</v>
      </c>
      <c r="G10" s="682" t="s">
        <v>551</v>
      </c>
      <c r="H10" s="682">
        <v>0</v>
      </c>
      <c r="I10" s="682">
        <v>0</v>
      </c>
      <c r="J10" s="682">
        <v>0</v>
      </c>
      <c r="K10" s="685">
        <f t="shared" si="9"/>
        <v>0</v>
      </c>
      <c r="L10" s="685">
        <f t="shared" si="10"/>
        <v>17.54</v>
      </c>
      <c r="M10" s="685">
        <f t="shared" si="11"/>
        <v>556.6</v>
      </c>
      <c r="N10" s="682">
        <f t="shared" ref="N10:N38" si="12">L10/D10*100</f>
        <v>11.316129032258065</v>
      </c>
      <c r="O10" s="682">
        <f t="shared" ref="O10:O38" si="13">M10/C10*100</f>
        <v>185.53333333333336</v>
      </c>
      <c r="P10" s="682">
        <v>0</v>
      </c>
      <c r="Q10" s="682">
        <v>0</v>
      </c>
    </row>
    <row r="11" spans="1:17" s="67" customFormat="1" ht="24.75" customHeight="1">
      <c r="A11" s="48">
        <v>4</v>
      </c>
      <c r="B11" s="10" t="s">
        <v>101</v>
      </c>
      <c r="C11" s="118">
        <v>82106.37</v>
      </c>
      <c r="D11" s="118">
        <v>31633</v>
      </c>
      <c r="E11" s="682">
        <v>0</v>
      </c>
      <c r="F11" s="682">
        <v>0</v>
      </c>
      <c r="G11" s="682">
        <v>2135.86</v>
      </c>
      <c r="H11" s="682">
        <v>7587.0324999999993</v>
      </c>
      <c r="I11" s="682">
        <v>10008.3398</v>
      </c>
      <c r="J11" s="682">
        <v>43842.629700000005</v>
      </c>
      <c r="K11" s="685">
        <f t="shared" si="9"/>
        <v>7587.0324999999993</v>
      </c>
      <c r="L11" s="685">
        <f t="shared" si="10"/>
        <v>10008.3398</v>
      </c>
      <c r="M11" s="685">
        <f t="shared" si="11"/>
        <v>45978.489700000006</v>
      </c>
      <c r="N11" s="682">
        <f t="shared" si="12"/>
        <v>31.638920747320835</v>
      </c>
      <c r="O11" s="682">
        <f t="shared" si="13"/>
        <v>55.998687677947537</v>
      </c>
      <c r="P11" s="682">
        <v>5263.4044999999996</v>
      </c>
      <c r="Q11" s="682">
        <v>47119.7736</v>
      </c>
    </row>
    <row r="12" spans="1:17" s="67" customFormat="1" ht="24.75" customHeight="1">
      <c r="A12" s="48">
        <v>5</v>
      </c>
      <c r="B12" s="10" t="s">
        <v>102</v>
      </c>
      <c r="C12" s="118">
        <v>42079</v>
      </c>
      <c r="D12" s="118">
        <v>19581</v>
      </c>
      <c r="E12" s="682">
        <v>2054.9819000000002</v>
      </c>
      <c r="F12" s="682">
        <v>4697.9226999999992</v>
      </c>
      <c r="G12" s="682">
        <v>13103.127700000001</v>
      </c>
      <c r="H12" s="682">
        <v>2219.8764999999999</v>
      </c>
      <c r="I12" s="682">
        <v>3977.2716</v>
      </c>
      <c r="J12" s="682">
        <v>18643.697899999999</v>
      </c>
      <c r="K12" s="685">
        <f t="shared" si="9"/>
        <v>4274.8584000000001</v>
      </c>
      <c r="L12" s="685">
        <f t="shared" si="10"/>
        <v>8675.1942999999992</v>
      </c>
      <c r="M12" s="685">
        <f t="shared" si="11"/>
        <v>31746.8256</v>
      </c>
      <c r="N12" s="682">
        <f t="shared" si="12"/>
        <v>44.304143302180684</v>
      </c>
      <c r="O12" s="682">
        <f t="shared" si="13"/>
        <v>75.44577009909932</v>
      </c>
      <c r="P12" s="682">
        <v>865.19060000000002</v>
      </c>
      <c r="Q12" s="682">
        <v>38529.779000000002</v>
      </c>
    </row>
    <row r="13" spans="1:17" s="67" customFormat="1" ht="24.75" customHeight="1">
      <c r="A13" s="48">
        <v>6</v>
      </c>
      <c r="B13" s="10" t="s">
        <v>103</v>
      </c>
      <c r="C13" s="118">
        <v>950</v>
      </c>
      <c r="D13" s="118">
        <v>950</v>
      </c>
      <c r="E13" s="682" t="s">
        <v>552</v>
      </c>
      <c r="F13" s="682" t="s">
        <v>552</v>
      </c>
      <c r="G13" s="682" t="s">
        <v>552</v>
      </c>
      <c r="H13" s="682">
        <v>0</v>
      </c>
      <c r="I13" s="682">
        <v>0</v>
      </c>
      <c r="J13" s="682">
        <v>0</v>
      </c>
      <c r="K13" s="685">
        <f t="shared" si="9"/>
        <v>380.84</v>
      </c>
      <c r="L13" s="685">
        <f t="shared" si="10"/>
        <v>380.84</v>
      </c>
      <c r="M13" s="685">
        <f t="shared" si="11"/>
        <v>380.84</v>
      </c>
      <c r="N13" s="682">
        <f t="shared" si="12"/>
        <v>40.088421052631581</v>
      </c>
      <c r="O13" s="682">
        <f t="shared" si="13"/>
        <v>40.088421052631581</v>
      </c>
      <c r="P13" s="682">
        <v>0</v>
      </c>
      <c r="Q13" s="682">
        <v>0</v>
      </c>
    </row>
    <row r="14" spans="1:17" s="67" customFormat="1" ht="24.75" customHeight="1">
      <c r="A14" s="48">
        <v>7</v>
      </c>
      <c r="B14" s="10" t="s">
        <v>104</v>
      </c>
      <c r="C14" s="118">
        <v>0</v>
      </c>
      <c r="D14" s="118">
        <v>0</v>
      </c>
      <c r="E14" s="682">
        <v>0</v>
      </c>
      <c r="F14" s="682">
        <v>0</v>
      </c>
      <c r="G14" s="682">
        <v>6633.4340000000002</v>
      </c>
      <c r="H14" s="682">
        <v>0</v>
      </c>
      <c r="I14" s="682">
        <v>0</v>
      </c>
      <c r="J14" s="682">
        <v>0</v>
      </c>
      <c r="K14" s="685">
        <f t="shared" si="9"/>
        <v>0</v>
      </c>
      <c r="L14" s="685">
        <f t="shared" si="10"/>
        <v>0</v>
      </c>
      <c r="M14" s="685">
        <f t="shared" si="11"/>
        <v>6633.4340000000002</v>
      </c>
      <c r="N14" s="682" t="e">
        <f t="shared" si="12"/>
        <v>#DIV/0!</v>
      </c>
      <c r="O14" s="682" t="e">
        <f t="shared" si="13"/>
        <v>#DIV/0!</v>
      </c>
      <c r="P14" s="682">
        <v>0</v>
      </c>
      <c r="Q14" s="682">
        <v>5164.7349000000004</v>
      </c>
    </row>
    <row r="15" spans="1:17" s="67" customFormat="1" ht="24.75" customHeight="1">
      <c r="A15" s="48">
        <v>8</v>
      </c>
      <c r="B15" s="10" t="s">
        <v>105</v>
      </c>
      <c r="C15" s="118">
        <v>21472.240000000002</v>
      </c>
      <c r="D15" s="63">
        <v>17745.817899999998</v>
      </c>
      <c r="E15" s="685">
        <v>483.09</v>
      </c>
      <c r="F15" s="685">
        <v>893.08999999999992</v>
      </c>
      <c r="G15" s="685">
        <v>1073.0899999999999</v>
      </c>
      <c r="H15" s="685">
        <v>1913.54</v>
      </c>
      <c r="I15" s="685">
        <v>2670.45</v>
      </c>
      <c r="J15" s="685">
        <v>6405.96</v>
      </c>
      <c r="K15" s="685">
        <f t="shared" si="9"/>
        <v>2396.63</v>
      </c>
      <c r="L15" s="685">
        <f t="shared" si="10"/>
        <v>3563.54</v>
      </c>
      <c r="M15" s="685">
        <f t="shared" si="11"/>
        <v>7479.05</v>
      </c>
      <c r="N15" s="682">
        <f t="shared" si="12"/>
        <v>20.081013003069305</v>
      </c>
      <c r="O15" s="682">
        <f t="shared" si="13"/>
        <v>34.831251886156259</v>
      </c>
      <c r="P15" s="686">
        <v>154.40010000000001</v>
      </c>
      <c r="Q15" s="686">
        <v>500.33</v>
      </c>
    </row>
    <row r="16" spans="1:17" s="67" customFormat="1" ht="24.75" customHeight="1">
      <c r="A16" s="48">
        <v>9</v>
      </c>
      <c r="B16" s="592" t="s">
        <v>106</v>
      </c>
      <c r="C16" s="118"/>
      <c r="D16" s="63"/>
      <c r="E16" s="685"/>
      <c r="F16" s="685"/>
      <c r="G16" s="685"/>
      <c r="H16" s="685"/>
      <c r="I16" s="685"/>
      <c r="J16" s="685"/>
      <c r="K16" s="685"/>
      <c r="L16" s="685"/>
      <c r="M16" s="685"/>
      <c r="N16" s="682"/>
      <c r="O16" s="682"/>
      <c r="P16" s="686"/>
      <c r="Q16" s="686"/>
    </row>
    <row r="17" spans="1:17" s="67" customFormat="1" ht="24.75" customHeight="1">
      <c r="A17" s="48">
        <v>10</v>
      </c>
      <c r="B17" s="10" t="s">
        <v>107</v>
      </c>
      <c r="C17" s="118">
        <v>40644.51</v>
      </c>
      <c r="D17" s="118">
        <v>8939.11</v>
      </c>
      <c r="E17" s="682">
        <v>2184.48</v>
      </c>
      <c r="F17" s="682">
        <v>4175.51</v>
      </c>
      <c r="G17" s="682">
        <v>43564.3</v>
      </c>
      <c r="H17" s="682">
        <v>180.55</v>
      </c>
      <c r="I17" s="682">
        <v>1291.71</v>
      </c>
      <c r="J17" s="682">
        <v>9651.66</v>
      </c>
      <c r="K17" s="685">
        <f t="shared" si="9"/>
        <v>2365.0300000000002</v>
      </c>
      <c r="L17" s="685">
        <f t="shared" si="10"/>
        <v>5467.22</v>
      </c>
      <c r="M17" s="685">
        <f t="shared" si="11"/>
        <v>53215.960000000006</v>
      </c>
      <c r="N17" s="682">
        <f t="shared" si="12"/>
        <v>61.160674832281956</v>
      </c>
      <c r="O17" s="682">
        <f t="shared" si="13"/>
        <v>130.93025355699947</v>
      </c>
      <c r="P17" s="682">
        <v>778.22199999999998</v>
      </c>
      <c r="Q17" s="682">
        <v>51840.547747000004</v>
      </c>
    </row>
    <row r="18" spans="1:17" s="67" customFormat="1" ht="24.75" customHeight="1">
      <c r="A18" s="48">
        <v>11</v>
      </c>
      <c r="B18" s="10" t="s">
        <v>108</v>
      </c>
      <c r="C18" s="118">
        <v>59780.73</v>
      </c>
      <c r="D18" s="118">
        <v>31776.183800000003</v>
      </c>
      <c r="E18" s="682">
        <v>5791.0638536630204</v>
      </c>
      <c r="F18" s="682">
        <v>11063.47574079506</v>
      </c>
      <c r="G18" s="682">
        <v>37579.455648328301</v>
      </c>
      <c r="H18" s="682">
        <v>1302.6718000000001</v>
      </c>
      <c r="I18" s="682">
        <v>2074.4681</v>
      </c>
      <c r="J18" s="682">
        <v>13011.7168</v>
      </c>
      <c r="K18" s="685">
        <f t="shared" si="9"/>
        <v>7093.7356536630205</v>
      </c>
      <c r="L18" s="685">
        <f t="shared" si="10"/>
        <v>13137.94384079506</v>
      </c>
      <c r="M18" s="685">
        <f t="shared" si="11"/>
        <v>50591.172448328303</v>
      </c>
      <c r="N18" s="682">
        <f t="shared" si="12"/>
        <v>41.345253802299126</v>
      </c>
      <c r="O18" s="682">
        <f t="shared" si="13"/>
        <v>84.627893383584137</v>
      </c>
      <c r="P18" s="682">
        <v>4418.8759316895103</v>
      </c>
      <c r="Q18" s="682">
        <v>48245.548978689498</v>
      </c>
    </row>
    <row r="19" spans="1:17" s="67" customFormat="1" ht="24.75" customHeight="1">
      <c r="A19" s="48">
        <v>12</v>
      </c>
      <c r="B19" s="10" t="s">
        <v>109</v>
      </c>
      <c r="C19" s="118">
        <v>212043</v>
      </c>
      <c r="D19" s="63">
        <v>73016.25</v>
      </c>
      <c r="E19" s="685">
        <v>7948.4540999999999</v>
      </c>
      <c r="F19" s="685">
        <v>20370.3727</v>
      </c>
      <c r="G19" s="685">
        <v>108571.27064199999</v>
      </c>
      <c r="H19" s="685">
        <v>9921.3200999999972</v>
      </c>
      <c r="I19" s="685">
        <v>21610.2788</v>
      </c>
      <c r="J19" s="685">
        <v>127074.08101800001</v>
      </c>
      <c r="K19" s="685">
        <f t="shared" si="9"/>
        <v>17869.774199999996</v>
      </c>
      <c r="L19" s="685">
        <f t="shared" si="10"/>
        <v>41980.6515</v>
      </c>
      <c r="M19" s="685">
        <f t="shared" si="11"/>
        <v>235645.35165999999</v>
      </c>
      <c r="N19" s="682">
        <f t="shared" si="12"/>
        <v>57.49494324893432</v>
      </c>
      <c r="O19" s="682">
        <f t="shared" si="13"/>
        <v>111.1309270572478</v>
      </c>
      <c r="P19" s="686">
        <v>18237.016822000001</v>
      </c>
      <c r="Q19" s="686">
        <v>213380.79135299998</v>
      </c>
    </row>
    <row r="20" spans="1:17" s="67" customFormat="1" ht="24.75" customHeight="1">
      <c r="A20" s="48">
        <v>13</v>
      </c>
      <c r="B20" s="956" t="s">
        <v>786</v>
      </c>
      <c r="C20" s="957"/>
      <c r="D20" s="958"/>
      <c r="E20" s="959"/>
      <c r="F20" s="959"/>
      <c r="G20" s="959"/>
      <c r="H20" s="959"/>
      <c r="I20" s="959"/>
      <c r="J20" s="959"/>
      <c r="K20" s="960"/>
      <c r="L20" s="960"/>
      <c r="M20" s="960"/>
      <c r="N20" s="961"/>
      <c r="O20" s="961"/>
      <c r="P20" s="961"/>
      <c r="Q20" s="961"/>
    </row>
    <row r="21" spans="1:17" s="67" customFormat="1" ht="24.75" customHeight="1">
      <c r="A21" s="48">
        <v>14</v>
      </c>
      <c r="B21" s="10" t="s">
        <v>376</v>
      </c>
      <c r="C21" s="118">
        <v>38550.97</v>
      </c>
      <c r="D21" s="118">
        <v>6148.1299999999992</v>
      </c>
      <c r="E21" s="682">
        <v>2788.54</v>
      </c>
      <c r="F21" s="682">
        <v>4454.6399999999994</v>
      </c>
      <c r="G21" s="682">
        <v>37596.800000000003</v>
      </c>
      <c r="H21" s="682">
        <v>0</v>
      </c>
      <c r="I21" s="682">
        <v>0</v>
      </c>
      <c r="J21" s="682">
        <v>0</v>
      </c>
      <c r="K21" s="685">
        <f t="shared" si="9"/>
        <v>2788.54</v>
      </c>
      <c r="L21" s="685">
        <f t="shared" si="10"/>
        <v>4454.6399999999994</v>
      </c>
      <c r="M21" s="685">
        <f>G21+J21</f>
        <v>37596.800000000003</v>
      </c>
      <c r="N21" s="682">
        <f t="shared" si="12"/>
        <v>72.455201825595751</v>
      </c>
      <c r="O21" s="682">
        <f t="shared" si="13"/>
        <v>97.524913121511602</v>
      </c>
      <c r="P21" s="682">
        <v>849.08600000000001</v>
      </c>
      <c r="Q21" s="682">
        <v>41268.65</v>
      </c>
    </row>
    <row r="22" spans="1:17" s="67" customFormat="1" ht="24.75" customHeight="1">
      <c r="A22" s="48">
        <v>21</v>
      </c>
      <c r="B22" s="593" t="s">
        <v>110</v>
      </c>
      <c r="C22" s="118">
        <v>2687</v>
      </c>
      <c r="D22" s="118">
        <v>674</v>
      </c>
      <c r="E22" s="682">
        <v>0</v>
      </c>
      <c r="F22" s="682">
        <v>102</v>
      </c>
      <c r="G22" s="682">
        <v>2115</v>
      </c>
      <c r="H22" s="682">
        <v>0</v>
      </c>
      <c r="I22" s="682">
        <v>318</v>
      </c>
      <c r="J22" s="682">
        <v>318</v>
      </c>
      <c r="K22" s="685">
        <f t="shared" si="9"/>
        <v>0</v>
      </c>
      <c r="L22" s="685">
        <f t="shared" si="10"/>
        <v>420</v>
      </c>
      <c r="M22" s="685">
        <f t="shared" si="11"/>
        <v>2433</v>
      </c>
      <c r="N22" s="682">
        <f t="shared" si="12"/>
        <v>62.314540059347181</v>
      </c>
      <c r="O22" s="682">
        <f t="shared" si="13"/>
        <v>90.547078526237428</v>
      </c>
      <c r="P22" s="682">
        <v>0</v>
      </c>
      <c r="Q22" s="682">
        <v>2454</v>
      </c>
    </row>
    <row r="23" spans="1:17" s="67" customFormat="1" ht="24.75" customHeight="1">
      <c r="A23" s="48">
        <v>22</v>
      </c>
      <c r="B23" s="10" t="s">
        <v>111</v>
      </c>
      <c r="C23" s="118"/>
      <c r="D23" s="63"/>
      <c r="E23" s="685"/>
      <c r="F23" s="685"/>
      <c r="G23" s="685"/>
      <c r="H23" s="685"/>
      <c r="I23" s="685"/>
      <c r="J23" s="685"/>
      <c r="K23" s="685"/>
      <c r="L23" s="685"/>
      <c r="M23" s="685"/>
      <c r="N23" s="682"/>
      <c r="O23" s="682"/>
      <c r="P23" s="686"/>
      <c r="Q23" s="686"/>
    </row>
    <row r="24" spans="1:17" s="67" customFormat="1" ht="24.75" customHeight="1">
      <c r="A24" s="48">
        <v>23</v>
      </c>
      <c r="B24" s="10" t="s">
        <v>112</v>
      </c>
      <c r="C24" s="118"/>
      <c r="D24" s="63"/>
      <c r="E24" s="685"/>
      <c r="F24" s="685"/>
      <c r="G24" s="685"/>
      <c r="H24" s="685"/>
      <c r="I24" s="685"/>
      <c r="J24" s="685"/>
      <c r="K24" s="685"/>
      <c r="L24" s="685"/>
      <c r="M24" s="685"/>
      <c r="N24" s="682"/>
      <c r="O24" s="682"/>
      <c r="P24" s="686"/>
      <c r="Q24" s="686"/>
    </row>
    <row r="25" spans="1:17" s="67" customFormat="1" ht="24.75" customHeight="1">
      <c r="A25" s="48">
        <v>24</v>
      </c>
      <c r="B25" s="593" t="s">
        <v>113</v>
      </c>
      <c r="C25" s="118">
        <v>600</v>
      </c>
      <c r="D25" s="118">
        <v>480</v>
      </c>
      <c r="E25" s="682">
        <v>30</v>
      </c>
      <c r="F25" s="682">
        <v>130</v>
      </c>
      <c r="G25" s="682">
        <v>250</v>
      </c>
      <c r="H25" s="682">
        <v>250</v>
      </c>
      <c r="I25" s="682">
        <v>0</v>
      </c>
      <c r="J25" s="682">
        <v>0</v>
      </c>
      <c r="K25" s="685">
        <f t="shared" si="9"/>
        <v>280</v>
      </c>
      <c r="L25" s="685">
        <f t="shared" si="10"/>
        <v>130</v>
      </c>
      <c r="M25" s="685">
        <f t="shared" si="11"/>
        <v>250</v>
      </c>
      <c r="N25" s="682">
        <f t="shared" si="12"/>
        <v>27.083333333333332</v>
      </c>
      <c r="O25" s="682">
        <f t="shared" si="13"/>
        <v>41.666666666666671</v>
      </c>
      <c r="P25" s="682">
        <v>0</v>
      </c>
      <c r="Q25" s="682">
        <v>0</v>
      </c>
    </row>
    <row r="26" spans="1:17" s="67" customFormat="1" ht="24.75" customHeight="1">
      <c r="A26" s="48">
        <v>25</v>
      </c>
      <c r="B26" s="10" t="s">
        <v>114</v>
      </c>
      <c r="C26" s="118"/>
      <c r="D26" s="63"/>
      <c r="E26" s="685"/>
      <c r="F26" s="685"/>
      <c r="G26" s="685"/>
      <c r="H26" s="685"/>
      <c r="I26" s="685"/>
      <c r="J26" s="685"/>
      <c r="K26" s="685"/>
      <c r="L26" s="685"/>
      <c r="M26" s="685"/>
      <c r="N26" s="682"/>
      <c r="O26" s="682"/>
      <c r="P26" s="686"/>
      <c r="Q26" s="686"/>
    </row>
    <row r="27" spans="1:17" s="67" customFormat="1" ht="24.75" customHeight="1">
      <c r="A27" s="48">
        <v>26</v>
      </c>
      <c r="B27" s="593" t="s">
        <v>118</v>
      </c>
      <c r="C27" s="118"/>
      <c r="D27" s="63"/>
      <c r="E27" s="685"/>
      <c r="F27" s="685"/>
      <c r="G27" s="685"/>
      <c r="H27" s="685"/>
      <c r="I27" s="685"/>
      <c r="J27" s="685"/>
      <c r="K27" s="685"/>
      <c r="L27" s="685"/>
      <c r="M27" s="685"/>
      <c r="N27" s="682"/>
      <c r="O27" s="682"/>
      <c r="P27" s="686"/>
      <c r="Q27" s="686"/>
    </row>
    <row r="28" spans="1:17" s="67" customFormat="1" ht="24.75" customHeight="1">
      <c r="A28" s="48">
        <v>27</v>
      </c>
      <c r="B28" s="10" t="s">
        <v>117</v>
      </c>
      <c r="C28" s="118"/>
      <c r="D28" s="63"/>
      <c r="E28" s="685"/>
      <c r="F28" s="685"/>
      <c r="G28" s="685"/>
      <c r="H28" s="685"/>
      <c r="I28" s="685"/>
      <c r="J28" s="685"/>
      <c r="K28" s="685"/>
      <c r="L28" s="685"/>
      <c r="M28" s="685"/>
      <c r="N28" s="682"/>
      <c r="O28" s="682"/>
      <c r="P28" s="686"/>
      <c r="Q28" s="686"/>
    </row>
    <row r="29" spans="1:17" s="67" customFormat="1" ht="24.75" customHeight="1">
      <c r="A29" s="48">
        <v>28</v>
      </c>
      <c r="B29" s="10" t="s">
        <v>116</v>
      </c>
      <c r="C29" s="118"/>
      <c r="D29" s="63"/>
      <c r="E29" s="685"/>
      <c r="F29" s="685"/>
      <c r="G29" s="685"/>
      <c r="H29" s="685"/>
      <c r="I29" s="685"/>
      <c r="J29" s="685"/>
      <c r="K29" s="685"/>
      <c r="L29" s="685"/>
      <c r="M29" s="685"/>
      <c r="N29" s="682"/>
      <c r="O29" s="682"/>
      <c r="P29" s="686"/>
      <c r="Q29" s="686"/>
    </row>
    <row r="30" spans="1:17" s="67" customFormat="1" ht="24.75" customHeight="1">
      <c r="A30" s="48">
        <v>29</v>
      </c>
      <c r="B30" s="593" t="s">
        <v>115</v>
      </c>
      <c r="C30" s="118">
        <v>3784.3</v>
      </c>
      <c r="D30" s="118">
        <v>373</v>
      </c>
      <c r="E30" s="682">
        <v>341</v>
      </c>
      <c r="F30" s="682">
        <v>1569</v>
      </c>
      <c r="G30" s="682">
        <v>4980</v>
      </c>
      <c r="H30" s="682">
        <v>0</v>
      </c>
      <c r="I30" s="682">
        <v>0</v>
      </c>
      <c r="J30" s="682">
        <v>0</v>
      </c>
      <c r="K30" s="685">
        <f t="shared" si="9"/>
        <v>341</v>
      </c>
      <c r="L30" s="685">
        <f t="shared" si="10"/>
        <v>1569</v>
      </c>
      <c r="M30" s="685">
        <f t="shared" si="11"/>
        <v>4980</v>
      </c>
      <c r="N30" s="682">
        <f t="shared" si="12"/>
        <v>420.64343163538877</v>
      </c>
      <c r="O30" s="682">
        <f t="shared" si="13"/>
        <v>131.59633221467641</v>
      </c>
      <c r="P30" s="682">
        <v>0</v>
      </c>
      <c r="Q30" s="682">
        <v>3585</v>
      </c>
    </row>
    <row r="31" spans="1:17" s="67" customFormat="1" ht="24.75" customHeight="1">
      <c r="A31" s="48"/>
      <c r="B31" s="10"/>
      <c r="C31" s="118"/>
      <c r="D31" s="63"/>
      <c r="E31" s="685"/>
      <c r="F31" s="685"/>
      <c r="G31" s="685"/>
      <c r="H31" s="685"/>
      <c r="I31" s="685"/>
      <c r="J31" s="685"/>
      <c r="K31" s="685"/>
      <c r="L31" s="685"/>
      <c r="M31" s="685"/>
      <c r="N31" s="682"/>
      <c r="O31" s="682"/>
      <c r="P31" s="686"/>
      <c r="Q31" s="686"/>
    </row>
    <row r="32" spans="1:17" s="67" customFormat="1" ht="24.75" customHeight="1">
      <c r="A32" s="48"/>
      <c r="B32" s="10" t="s">
        <v>119</v>
      </c>
      <c r="C32" s="118"/>
      <c r="D32" s="63"/>
      <c r="E32" s="685"/>
      <c r="F32" s="685"/>
      <c r="G32" s="685"/>
      <c r="H32" s="685"/>
      <c r="I32" s="685"/>
      <c r="J32" s="685"/>
      <c r="K32" s="685"/>
      <c r="L32" s="685"/>
      <c r="M32" s="685"/>
      <c r="N32" s="682"/>
      <c r="O32" s="682"/>
      <c r="P32" s="686"/>
      <c r="Q32" s="686"/>
    </row>
    <row r="33" spans="1:17" s="146" customFormat="1" ht="24.75" customHeight="1">
      <c r="A33" s="693">
        <v>1</v>
      </c>
      <c r="B33" s="69"/>
      <c r="C33" s="269"/>
      <c r="D33" s="63"/>
      <c r="E33" s="687"/>
      <c r="F33" s="687"/>
      <c r="G33" s="687"/>
      <c r="H33" s="687"/>
      <c r="I33" s="687"/>
      <c r="J33" s="687"/>
      <c r="K33" s="685"/>
      <c r="L33" s="685"/>
      <c r="M33" s="685"/>
      <c r="N33" s="682"/>
      <c r="O33" s="682"/>
      <c r="P33" s="687"/>
      <c r="Q33" s="687"/>
    </row>
    <row r="34" spans="1:17" s="146" customFormat="1" ht="24.75" customHeight="1">
      <c r="A34" s="693">
        <v>2</v>
      </c>
      <c r="B34" s="69"/>
      <c r="C34" s="269"/>
      <c r="D34" s="63"/>
      <c r="E34" s="687"/>
      <c r="F34" s="687"/>
      <c r="G34" s="687"/>
      <c r="H34" s="687"/>
      <c r="I34" s="687"/>
      <c r="J34" s="687"/>
      <c r="K34" s="685"/>
      <c r="L34" s="685"/>
      <c r="M34" s="685"/>
      <c r="N34" s="682"/>
      <c r="O34" s="682"/>
      <c r="P34" s="687"/>
      <c r="Q34" s="687"/>
    </row>
    <row r="35" spans="1:17" s="52" customFormat="1" ht="21.75" customHeight="1">
      <c r="A35" s="694"/>
      <c r="B35" s="62" t="s">
        <v>121</v>
      </c>
      <c r="C35" s="688"/>
      <c r="D35" s="416"/>
      <c r="E35" s="689"/>
      <c r="F35" s="689"/>
      <c r="G35" s="689"/>
      <c r="H35" s="689"/>
      <c r="I35" s="689"/>
      <c r="J35" s="689"/>
      <c r="K35" s="685"/>
      <c r="L35" s="685"/>
      <c r="M35" s="685"/>
      <c r="N35" s="682"/>
      <c r="O35" s="682"/>
      <c r="P35" s="690"/>
      <c r="Q35" s="690"/>
    </row>
    <row r="36" spans="1:17" s="130" customFormat="1" ht="24.75" customHeight="1">
      <c r="A36" s="695">
        <v>1</v>
      </c>
      <c r="B36" s="945" t="s">
        <v>553</v>
      </c>
      <c r="C36" s="946">
        <v>9953.4177600000003</v>
      </c>
      <c r="D36" s="947">
        <v>4090.9171000000001</v>
      </c>
      <c r="E36" s="948"/>
      <c r="F36" s="948"/>
      <c r="G36" s="948"/>
      <c r="H36" s="948">
        <v>919.25509999999997</v>
      </c>
      <c r="I36" s="948">
        <v>1388.8716999999999</v>
      </c>
      <c r="J36" s="948">
        <v>6739.6716999999999</v>
      </c>
      <c r="K36" s="948">
        <f t="shared" si="9"/>
        <v>919.25509999999997</v>
      </c>
      <c r="L36" s="948">
        <f t="shared" si="10"/>
        <v>1388.8716999999999</v>
      </c>
      <c r="M36" s="948">
        <f t="shared" si="11"/>
        <v>6739.6716999999999</v>
      </c>
      <c r="N36" s="949">
        <f t="shared" si="12"/>
        <v>33.950130644299783</v>
      </c>
      <c r="O36" s="949">
        <f t="shared" si="13"/>
        <v>67.712135293716429</v>
      </c>
      <c r="P36" s="950">
        <v>1064.9148</v>
      </c>
      <c r="Q36" s="950">
        <v>4309.3694999999998</v>
      </c>
    </row>
    <row r="37" spans="1:17" s="142" customFormat="1" ht="21.75" customHeight="1">
      <c r="A37" s="696"/>
      <c r="B37" s="626" t="s">
        <v>122</v>
      </c>
      <c r="C37" s="691"/>
      <c r="D37" s="692"/>
      <c r="E37" s="689"/>
      <c r="F37" s="689"/>
      <c r="G37" s="689"/>
      <c r="H37" s="689"/>
      <c r="I37" s="689"/>
      <c r="J37" s="689"/>
      <c r="K37" s="685"/>
      <c r="L37" s="685"/>
      <c r="M37" s="685"/>
      <c r="N37" s="682"/>
      <c r="O37" s="682"/>
      <c r="P37" s="690"/>
      <c r="Q37" s="690"/>
    </row>
    <row r="38" spans="1:17" s="142" customFormat="1" ht="21.75" customHeight="1">
      <c r="A38" s="951">
        <v>1</v>
      </c>
      <c r="B38" s="952" t="s">
        <v>523</v>
      </c>
      <c r="C38" s="953">
        <v>7501.97</v>
      </c>
      <c r="D38" s="954">
        <v>1523.41</v>
      </c>
      <c r="E38" s="955">
        <v>893</v>
      </c>
      <c r="F38" s="955">
        <v>1313</v>
      </c>
      <c r="G38" s="955">
        <v>5844.25</v>
      </c>
      <c r="H38" s="955"/>
      <c r="I38" s="955"/>
      <c r="J38" s="955"/>
      <c r="K38" s="948">
        <f t="shared" si="9"/>
        <v>893</v>
      </c>
      <c r="L38" s="948">
        <f t="shared" si="10"/>
        <v>1313</v>
      </c>
      <c r="M38" s="948">
        <f t="shared" si="11"/>
        <v>5844.25</v>
      </c>
      <c r="N38" s="949">
        <f t="shared" si="12"/>
        <v>86.188222474580044</v>
      </c>
      <c r="O38" s="949">
        <f t="shared" si="13"/>
        <v>77.902870845924468</v>
      </c>
      <c r="P38" s="955">
        <v>849.08600000000001</v>
      </c>
      <c r="Q38" s="955">
        <v>5552.1299999999992</v>
      </c>
    </row>
    <row r="39" spans="1:17" s="52" customFormat="1" ht="21.75" customHeight="1">
      <c r="A39" s="122"/>
      <c r="B39" s="62"/>
      <c r="C39" s="119"/>
      <c r="D39" s="53"/>
      <c r="E39" s="54"/>
      <c r="F39" s="54"/>
      <c r="G39" s="54"/>
      <c r="H39" s="54"/>
      <c r="I39" s="54"/>
      <c r="J39" s="54"/>
      <c r="K39" s="54"/>
      <c r="L39" s="54"/>
      <c r="M39" s="54"/>
      <c r="N39" s="53"/>
      <c r="O39" s="53"/>
      <c r="P39" s="53"/>
      <c r="Q39" s="53"/>
    </row>
    <row r="41" spans="1:17" s="117" customFormat="1" ht="21.75" customHeight="1">
      <c r="A41" s="1047" t="s">
        <v>194</v>
      </c>
      <c r="B41" s="93" t="s">
        <v>91</v>
      </c>
    </row>
    <row r="42" spans="1:17" s="117" customFormat="1" ht="21.75" customHeight="1">
      <c r="A42" s="1047"/>
      <c r="B42" s="93" t="s">
        <v>92</v>
      </c>
    </row>
    <row r="43" spans="1:17" s="117" customFormat="1" ht="28.5" customHeight="1">
      <c r="A43" s="1047"/>
      <c r="B43" s="93" t="s">
        <v>193</v>
      </c>
    </row>
    <row r="44" spans="1:17" s="117" customFormat="1" ht="24" customHeight="1">
      <c r="A44" s="1047"/>
      <c r="B44" s="93" t="s">
        <v>195</v>
      </c>
    </row>
    <row r="45" spans="1:17" s="111" customFormat="1" ht="33.75" customHeight="1">
      <c r="A45" s="1047"/>
      <c r="B45" s="93" t="s">
        <v>196</v>
      </c>
    </row>
    <row r="46" spans="1:17" s="111" customFormat="1" ht="22.5" customHeight="1">
      <c r="A46" s="1047"/>
      <c r="B46" s="93" t="s">
        <v>197</v>
      </c>
    </row>
  </sheetData>
  <mergeCells count="10">
    <mergeCell ref="A41:A46"/>
    <mergeCell ref="H3:J3"/>
    <mergeCell ref="K3:M3"/>
    <mergeCell ref="P3:Q3"/>
    <mergeCell ref="F2:G2"/>
    <mergeCell ref="A3:A4"/>
    <mergeCell ref="B3:B4"/>
    <mergeCell ref="C3:C4"/>
    <mergeCell ref="D3:D4"/>
    <mergeCell ref="E3:G3"/>
  </mergeCells>
  <phoneticPr fontId="36"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A19" workbookViewId="0">
      <selection activeCell="D38" sqref="D38"/>
    </sheetView>
  </sheetViews>
  <sheetFormatPr defaultColWidth="9" defaultRowHeight="15"/>
  <cols>
    <col min="1" max="1" width="6.42578125" style="123" customWidth="1"/>
    <col min="2" max="2" width="30.42578125" customWidth="1"/>
    <col min="5" max="13" width="9" style="1"/>
    <col min="16" max="16" width="10.85546875" customWidth="1"/>
    <col min="17" max="17" width="12.140625" customWidth="1"/>
  </cols>
  <sheetData>
    <row r="1" spans="1:17" s="3" customFormat="1" ht="29.25" customHeight="1">
      <c r="A1" s="121"/>
      <c r="B1" s="5"/>
      <c r="C1" s="6"/>
      <c r="D1" s="6"/>
      <c r="E1" s="6"/>
      <c r="F1" s="6"/>
      <c r="G1" s="6" t="s">
        <v>65</v>
      </c>
      <c r="H1" s="6"/>
      <c r="I1" s="6"/>
      <c r="J1" s="6"/>
      <c r="K1" s="6"/>
      <c r="L1" s="6"/>
      <c r="M1" s="6"/>
      <c r="N1" s="6"/>
      <c r="O1" s="6"/>
      <c r="P1" s="6"/>
      <c r="Q1" s="6"/>
    </row>
    <row r="2" spans="1:17" s="3" customFormat="1" ht="33.75" customHeight="1">
      <c r="A2" s="121"/>
      <c r="B2" s="120"/>
      <c r="C2" s="7"/>
      <c r="D2" s="8"/>
      <c r="E2" s="9"/>
      <c r="F2" s="1048" t="s">
        <v>0</v>
      </c>
      <c r="G2" s="1048"/>
      <c r="H2" s="105"/>
      <c r="I2" s="105"/>
      <c r="J2" s="105"/>
      <c r="K2" s="105"/>
      <c r="L2" s="105"/>
      <c r="M2" s="105"/>
      <c r="N2" s="8"/>
      <c r="O2" s="8"/>
      <c r="P2" s="11"/>
    </row>
    <row r="3" spans="1:17" s="4" customFormat="1" ht="19.5" customHeight="1">
      <c r="A3" s="1060" t="s">
        <v>94</v>
      </c>
      <c r="B3" s="1060" t="s">
        <v>52</v>
      </c>
      <c r="C3" s="1061" t="s">
        <v>53</v>
      </c>
      <c r="D3" s="1063" t="s">
        <v>54</v>
      </c>
      <c r="E3" s="1058" t="s">
        <v>6</v>
      </c>
      <c r="F3" s="1058"/>
      <c r="G3" s="1058"/>
      <c r="H3" s="1058" t="s">
        <v>7</v>
      </c>
      <c r="I3" s="1058"/>
      <c r="J3" s="1058"/>
      <c r="K3" s="1058" t="s">
        <v>8</v>
      </c>
      <c r="L3" s="1058"/>
      <c r="M3" s="1058"/>
      <c r="N3" s="55" t="s">
        <v>9</v>
      </c>
      <c r="O3" s="56" t="s">
        <v>10</v>
      </c>
      <c r="P3" s="1059" t="s">
        <v>13</v>
      </c>
      <c r="Q3" s="1059"/>
    </row>
    <row r="4" spans="1:17" s="4" customFormat="1" ht="24" customHeight="1">
      <c r="A4" s="1060"/>
      <c r="B4" s="1060"/>
      <c r="C4" s="1062"/>
      <c r="D4" s="1064"/>
      <c r="E4" s="57" t="s">
        <v>14</v>
      </c>
      <c r="F4" s="57" t="s">
        <v>15</v>
      </c>
      <c r="G4" s="58" t="s">
        <v>16</v>
      </c>
      <c r="H4" s="57" t="s">
        <v>14</v>
      </c>
      <c r="I4" s="57" t="s">
        <v>15</v>
      </c>
      <c r="J4" s="58" t="s">
        <v>16</v>
      </c>
      <c r="K4" s="57" t="s">
        <v>14</v>
      </c>
      <c r="L4" s="57" t="s">
        <v>15</v>
      </c>
      <c r="M4" s="58" t="s">
        <v>16</v>
      </c>
      <c r="N4" s="59" t="s">
        <v>17</v>
      </c>
      <c r="O4" s="60" t="s">
        <v>17</v>
      </c>
      <c r="P4" s="61" t="s">
        <v>18</v>
      </c>
      <c r="Q4" s="61" t="s">
        <v>16</v>
      </c>
    </row>
    <row r="5" spans="1:17" s="67" customFormat="1" ht="37.5" customHeight="1">
      <c r="A5" s="48"/>
      <c r="B5" s="10" t="s">
        <v>124</v>
      </c>
      <c r="C5" s="118"/>
      <c r="D5" s="63"/>
      <c r="E5" s="64"/>
      <c r="F5" s="64"/>
      <c r="G5" s="64"/>
      <c r="H5" s="64"/>
      <c r="I5" s="64"/>
      <c r="J5" s="64"/>
      <c r="K5" s="65"/>
      <c r="L5" s="65"/>
      <c r="M5" s="65"/>
      <c r="N5" s="66"/>
      <c r="O5" s="66"/>
      <c r="P5" s="66"/>
      <c r="Q5" s="66"/>
    </row>
    <row r="6" spans="1:17" s="147" customFormat="1" ht="27.75" customHeight="1">
      <c r="A6" s="148" t="s">
        <v>96</v>
      </c>
      <c r="B6" s="149" t="s">
        <v>188</v>
      </c>
      <c r="C6" s="124"/>
      <c r="D6" s="125"/>
      <c r="E6" s="126"/>
      <c r="F6" s="126"/>
      <c r="G6" s="126"/>
      <c r="H6" s="126"/>
      <c r="I6" s="126"/>
      <c r="J6" s="126"/>
      <c r="K6" s="127"/>
      <c r="L6" s="127"/>
      <c r="M6" s="127"/>
      <c r="N6" s="128"/>
      <c r="O6" s="128"/>
      <c r="P6" s="128"/>
      <c r="Q6" s="128"/>
    </row>
    <row r="7" spans="1:17" s="147" customFormat="1" ht="27.75" customHeight="1">
      <c r="A7" s="148" t="s">
        <v>96</v>
      </c>
      <c r="B7" s="149" t="s">
        <v>189</v>
      </c>
      <c r="C7" s="124"/>
      <c r="D7" s="125"/>
      <c r="E7" s="126"/>
      <c r="F7" s="126"/>
      <c r="G7" s="126"/>
      <c r="H7" s="126"/>
      <c r="I7" s="126"/>
      <c r="J7" s="126"/>
      <c r="K7" s="127"/>
      <c r="L7" s="127"/>
      <c r="M7" s="127"/>
      <c r="N7" s="128"/>
      <c r="O7" s="128"/>
      <c r="P7" s="128"/>
      <c r="Q7" s="128"/>
    </row>
    <row r="8" spans="1:17" s="272" customFormat="1" ht="20.25" customHeight="1">
      <c r="A8" s="267"/>
      <c r="B8" s="268"/>
      <c r="C8" s="269"/>
      <c r="D8" s="63"/>
      <c r="E8" s="270"/>
      <c r="F8" s="270"/>
      <c r="G8" s="270"/>
      <c r="H8" s="270"/>
      <c r="I8" s="270"/>
      <c r="J8" s="270"/>
      <c r="K8" s="271"/>
      <c r="L8" s="271"/>
      <c r="M8" s="271"/>
      <c r="N8" s="271"/>
      <c r="O8" s="271"/>
      <c r="P8" s="271"/>
      <c r="Q8" s="271"/>
    </row>
    <row r="9" spans="1:17" s="67" customFormat="1" ht="24.75" customHeight="1">
      <c r="A9" s="48">
        <v>14</v>
      </c>
      <c r="B9" s="10" t="s">
        <v>126</v>
      </c>
      <c r="C9" s="118"/>
      <c r="D9" s="63"/>
      <c r="E9" s="64"/>
      <c r="F9" s="64"/>
      <c r="G9" s="64"/>
      <c r="H9" s="64"/>
      <c r="I9" s="64"/>
      <c r="J9" s="64"/>
      <c r="K9" s="65"/>
      <c r="L9" s="65"/>
      <c r="M9" s="65"/>
      <c r="N9" s="66"/>
      <c r="O9" s="66"/>
      <c r="P9" s="66"/>
      <c r="Q9" s="66"/>
    </row>
    <row r="10" spans="1:17" s="130" customFormat="1" ht="24.75" customHeight="1">
      <c r="A10" s="131" t="s">
        <v>79</v>
      </c>
      <c r="B10" s="131" t="s">
        <v>97</v>
      </c>
      <c r="C10" s="132"/>
      <c r="D10" s="133"/>
      <c r="E10" s="134"/>
      <c r="F10" s="134"/>
      <c r="G10" s="134"/>
      <c r="H10" s="134"/>
      <c r="I10" s="134"/>
      <c r="J10" s="134"/>
      <c r="K10" s="135"/>
      <c r="L10" s="135"/>
      <c r="M10" s="135"/>
      <c r="N10" s="136"/>
      <c r="O10" s="136"/>
      <c r="P10" s="136"/>
      <c r="Q10" s="136"/>
    </row>
    <row r="11" spans="1:17" s="130" customFormat="1" ht="24.75" customHeight="1">
      <c r="A11" s="131" t="s">
        <v>79</v>
      </c>
      <c r="B11" s="131" t="s">
        <v>98</v>
      </c>
      <c r="C11" s="132"/>
      <c r="D11" s="133"/>
      <c r="E11" s="134"/>
      <c r="F11" s="134"/>
      <c r="G11" s="134"/>
      <c r="H11" s="134"/>
      <c r="I11" s="134"/>
      <c r="J11" s="134"/>
      <c r="K11" s="135"/>
      <c r="L11" s="135"/>
      <c r="M11" s="135"/>
      <c r="N11" s="136"/>
      <c r="O11" s="136"/>
      <c r="P11" s="136"/>
      <c r="Q11" s="136"/>
    </row>
    <row r="12" spans="1:17" s="67" customFormat="1" ht="24.75" customHeight="1">
      <c r="A12" s="48">
        <v>15</v>
      </c>
      <c r="B12" s="10" t="s">
        <v>127</v>
      </c>
      <c r="C12" s="118"/>
      <c r="D12" s="63"/>
      <c r="E12" s="64"/>
      <c r="F12" s="64"/>
      <c r="G12" s="64"/>
      <c r="H12" s="64"/>
      <c r="I12" s="64"/>
      <c r="J12" s="64"/>
      <c r="K12" s="65"/>
      <c r="L12" s="65"/>
      <c r="M12" s="65"/>
      <c r="N12" s="66"/>
      <c r="O12" s="66"/>
      <c r="P12" s="66"/>
      <c r="Q12" s="66"/>
    </row>
    <row r="13" spans="1:17" s="130" customFormat="1" ht="24.75" customHeight="1">
      <c r="A13" s="131" t="s">
        <v>79</v>
      </c>
      <c r="B13" s="131" t="s">
        <v>97</v>
      </c>
      <c r="C13" s="132"/>
      <c r="D13" s="133"/>
      <c r="E13" s="134"/>
      <c r="F13" s="134"/>
      <c r="G13" s="134"/>
      <c r="H13" s="134"/>
      <c r="I13" s="134"/>
      <c r="J13" s="134"/>
      <c r="K13" s="135"/>
      <c r="L13" s="135"/>
      <c r="M13" s="135"/>
      <c r="N13" s="136"/>
      <c r="O13" s="136"/>
      <c r="P13" s="136"/>
      <c r="Q13" s="136"/>
    </row>
    <row r="14" spans="1:17" s="130" customFormat="1" ht="24.75" customHeight="1">
      <c r="A14" s="131" t="s">
        <v>79</v>
      </c>
      <c r="B14" s="131" t="s">
        <v>98</v>
      </c>
      <c r="C14" s="132"/>
      <c r="D14" s="133"/>
      <c r="E14" s="134"/>
      <c r="F14" s="134"/>
      <c r="G14" s="134"/>
      <c r="H14" s="134"/>
      <c r="I14" s="134"/>
      <c r="J14" s="134"/>
      <c r="K14" s="135"/>
      <c r="L14" s="135"/>
      <c r="M14" s="135"/>
      <c r="N14" s="136"/>
      <c r="O14" s="136"/>
      <c r="P14" s="136"/>
      <c r="Q14" s="136"/>
    </row>
    <row r="15" spans="1:17" s="67" customFormat="1" ht="24.75" customHeight="1">
      <c r="A15" s="48">
        <v>16</v>
      </c>
      <c r="B15" s="10" t="s">
        <v>128</v>
      </c>
      <c r="C15" s="118"/>
      <c r="D15" s="63"/>
      <c r="E15" s="64"/>
      <c r="F15" s="64"/>
      <c r="G15" s="64"/>
      <c r="H15" s="64"/>
      <c r="I15" s="64"/>
      <c r="J15" s="64"/>
      <c r="K15" s="65"/>
      <c r="L15" s="65"/>
      <c r="M15" s="65"/>
      <c r="N15" s="66"/>
      <c r="O15" s="66"/>
      <c r="P15" s="66"/>
      <c r="Q15" s="66"/>
    </row>
    <row r="16" spans="1:17" s="130" customFormat="1" ht="24.75" customHeight="1">
      <c r="A16" s="131" t="s">
        <v>79</v>
      </c>
      <c r="B16" s="131" t="s">
        <v>97</v>
      </c>
      <c r="C16" s="132"/>
      <c r="D16" s="133"/>
      <c r="E16" s="134"/>
      <c r="F16" s="134"/>
      <c r="G16" s="134"/>
      <c r="H16" s="134"/>
      <c r="I16" s="134"/>
      <c r="J16" s="134"/>
      <c r="K16" s="135"/>
      <c r="L16" s="135"/>
      <c r="M16" s="135"/>
      <c r="N16" s="136"/>
      <c r="O16" s="136"/>
      <c r="P16" s="136"/>
      <c r="Q16" s="136"/>
    </row>
    <row r="17" spans="1:17" s="130" customFormat="1" ht="24.75" customHeight="1">
      <c r="A17" s="131" t="s">
        <v>79</v>
      </c>
      <c r="B17" s="131" t="s">
        <v>98</v>
      </c>
      <c r="C17" s="132"/>
      <c r="D17" s="133"/>
      <c r="E17" s="134"/>
      <c r="F17" s="134"/>
      <c r="G17" s="134"/>
      <c r="H17" s="134"/>
      <c r="I17" s="134"/>
      <c r="J17" s="134"/>
      <c r="K17" s="135"/>
      <c r="L17" s="135"/>
      <c r="M17" s="135"/>
      <c r="N17" s="136"/>
      <c r="O17" s="136"/>
      <c r="P17" s="136"/>
      <c r="Q17" s="136"/>
    </row>
    <row r="18" spans="1:17" s="67" customFormat="1" ht="24.75" customHeight="1">
      <c r="A18" s="48">
        <v>17</v>
      </c>
      <c r="B18" s="10" t="s">
        <v>129</v>
      </c>
      <c r="C18" s="118"/>
      <c r="D18" s="63"/>
      <c r="E18" s="64"/>
      <c r="F18" s="64"/>
      <c r="G18" s="64"/>
      <c r="H18" s="64"/>
      <c r="I18" s="64"/>
      <c r="J18" s="64"/>
      <c r="K18" s="65"/>
      <c r="L18" s="65"/>
      <c r="M18" s="65"/>
      <c r="N18" s="66"/>
      <c r="O18" s="66"/>
      <c r="P18" s="66"/>
      <c r="Q18" s="66"/>
    </row>
    <row r="19" spans="1:17" s="130" customFormat="1" ht="24.75" customHeight="1">
      <c r="A19" s="131" t="s">
        <v>79</v>
      </c>
      <c r="B19" s="131" t="s">
        <v>97</v>
      </c>
      <c r="C19" s="132"/>
      <c r="D19" s="133"/>
      <c r="E19" s="134"/>
      <c r="F19" s="134"/>
      <c r="G19" s="134"/>
      <c r="H19" s="134"/>
      <c r="I19" s="134"/>
      <c r="J19" s="134"/>
      <c r="K19" s="135"/>
      <c r="L19" s="135"/>
      <c r="M19" s="135"/>
      <c r="N19" s="136"/>
      <c r="O19" s="136"/>
      <c r="P19" s="136"/>
      <c r="Q19" s="136"/>
    </row>
    <row r="20" spans="1:17" s="130" customFormat="1" ht="24.75" customHeight="1">
      <c r="A20" s="131" t="s">
        <v>79</v>
      </c>
      <c r="B20" s="131" t="s">
        <v>98</v>
      </c>
      <c r="C20" s="132"/>
      <c r="D20" s="133"/>
      <c r="E20" s="134"/>
      <c r="F20" s="134"/>
      <c r="G20" s="134"/>
      <c r="H20" s="134"/>
      <c r="I20" s="134"/>
      <c r="J20" s="134"/>
      <c r="K20" s="135"/>
      <c r="L20" s="135"/>
      <c r="M20" s="135"/>
      <c r="N20" s="136"/>
      <c r="O20" s="136"/>
      <c r="P20" s="136"/>
      <c r="Q20" s="136"/>
    </row>
    <row r="21" spans="1:17" s="67" customFormat="1" ht="24.75" customHeight="1">
      <c r="A21" s="48">
        <v>18</v>
      </c>
      <c r="B21" s="10" t="s">
        <v>130</v>
      </c>
      <c r="C21" s="118"/>
      <c r="D21" s="63"/>
      <c r="E21" s="64"/>
      <c r="F21" s="64"/>
      <c r="G21" s="64"/>
      <c r="H21" s="64"/>
      <c r="I21" s="64"/>
      <c r="J21" s="64"/>
      <c r="K21" s="65"/>
      <c r="L21" s="65"/>
      <c r="M21" s="65"/>
      <c r="N21" s="66"/>
      <c r="O21" s="66"/>
      <c r="P21" s="66"/>
      <c r="Q21" s="66"/>
    </row>
    <row r="22" spans="1:17" s="130" customFormat="1" ht="24.75" customHeight="1">
      <c r="A22" s="131" t="s">
        <v>79</v>
      </c>
      <c r="B22" s="131" t="s">
        <v>97</v>
      </c>
      <c r="C22" s="132"/>
      <c r="D22" s="133"/>
      <c r="E22" s="134"/>
      <c r="F22" s="134"/>
      <c r="G22" s="134"/>
      <c r="H22" s="134"/>
      <c r="I22" s="134"/>
      <c r="J22" s="134"/>
      <c r="K22" s="135"/>
      <c r="L22" s="135"/>
      <c r="M22" s="135"/>
      <c r="N22" s="136"/>
      <c r="O22" s="136"/>
      <c r="P22" s="136"/>
      <c r="Q22" s="136"/>
    </row>
    <row r="23" spans="1:17" s="130" customFormat="1" ht="24.75" customHeight="1">
      <c r="A23" s="131" t="s">
        <v>79</v>
      </c>
      <c r="B23" s="131" t="s">
        <v>98</v>
      </c>
      <c r="C23" s="132"/>
      <c r="D23" s="133"/>
      <c r="E23" s="134"/>
      <c r="F23" s="134"/>
      <c r="G23" s="134"/>
      <c r="H23" s="134"/>
      <c r="I23" s="134"/>
      <c r="J23" s="134"/>
      <c r="K23" s="135"/>
      <c r="L23" s="135"/>
      <c r="M23" s="135"/>
      <c r="N23" s="136"/>
      <c r="O23" s="136"/>
      <c r="P23" s="136"/>
      <c r="Q23" s="136"/>
    </row>
    <row r="24" spans="1:17" s="67" customFormat="1" ht="24.75" customHeight="1">
      <c r="A24" s="48">
        <v>19</v>
      </c>
      <c r="B24" s="10" t="s">
        <v>131</v>
      </c>
      <c r="C24" s="118"/>
      <c r="D24" s="63"/>
      <c r="E24" s="64"/>
      <c r="F24" s="64"/>
      <c r="G24" s="64"/>
      <c r="H24" s="64"/>
      <c r="I24" s="64"/>
      <c r="J24" s="64"/>
      <c r="K24" s="65"/>
      <c r="L24" s="65"/>
      <c r="M24" s="65"/>
      <c r="N24" s="66"/>
      <c r="O24" s="66"/>
      <c r="P24" s="66"/>
      <c r="Q24" s="66"/>
    </row>
    <row r="25" spans="1:17" s="130" customFormat="1" ht="24.75" customHeight="1">
      <c r="A25" s="131" t="s">
        <v>79</v>
      </c>
      <c r="B25" s="131" t="s">
        <v>97</v>
      </c>
      <c r="C25" s="132"/>
      <c r="D25" s="133"/>
      <c r="E25" s="134"/>
      <c r="F25" s="134"/>
      <c r="G25" s="134"/>
      <c r="H25" s="134"/>
      <c r="I25" s="134"/>
      <c r="J25" s="134"/>
      <c r="K25" s="135"/>
      <c r="L25" s="135"/>
      <c r="M25" s="135"/>
      <c r="N25" s="136"/>
      <c r="O25" s="136"/>
      <c r="P25" s="136"/>
      <c r="Q25" s="136"/>
    </row>
    <row r="26" spans="1:17" s="130" customFormat="1" ht="24.75" customHeight="1">
      <c r="A26" s="131" t="s">
        <v>79</v>
      </c>
      <c r="B26" s="131" t="s">
        <v>98</v>
      </c>
      <c r="C26" s="132"/>
      <c r="D26" s="133"/>
      <c r="E26" s="134"/>
      <c r="F26" s="134"/>
      <c r="G26" s="134"/>
      <c r="H26" s="134"/>
      <c r="I26" s="134"/>
      <c r="J26" s="134"/>
      <c r="K26" s="135"/>
      <c r="L26" s="135"/>
      <c r="M26" s="135"/>
      <c r="N26" s="136"/>
      <c r="O26" s="136"/>
      <c r="P26" s="136"/>
      <c r="Q26" s="136"/>
    </row>
    <row r="27" spans="1:17" s="67" customFormat="1" ht="24.75" customHeight="1">
      <c r="A27" s="48">
        <v>20</v>
      </c>
      <c r="B27" s="10" t="s">
        <v>132</v>
      </c>
      <c r="C27" s="118"/>
      <c r="D27" s="63"/>
      <c r="E27" s="64"/>
      <c r="F27" s="64"/>
      <c r="G27" s="64"/>
      <c r="H27" s="64"/>
      <c r="I27" s="64"/>
      <c r="J27" s="64"/>
      <c r="K27" s="65"/>
      <c r="L27" s="65"/>
      <c r="M27" s="65"/>
      <c r="N27" s="66"/>
      <c r="O27" s="66"/>
      <c r="P27" s="66"/>
      <c r="Q27" s="66"/>
    </row>
    <row r="28" spans="1:17" s="130" customFormat="1" ht="24.75" customHeight="1">
      <c r="A28" s="131" t="s">
        <v>79</v>
      </c>
      <c r="B28" s="131" t="s">
        <v>97</v>
      </c>
      <c r="C28" s="132"/>
      <c r="D28" s="133"/>
      <c r="E28" s="134"/>
      <c r="F28" s="134"/>
      <c r="G28" s="134"/>
      <c r="H28" s="134"/>
      <c r="I28" s="134"/>
      <c r="J28" s="134"/>
      <c r="K28" s="135"/>
      <c r="L28" s="135"/>
      <c r="M28" s="135"/>
      <c r="N28" s="136"/>
      <c r="O28" s="136"/>
      <c r="P28" s="136"/>
      <c r="Q28" s="136"/>
    </row>
    <row r="29" spans="1:17" s="130" customFormat="1" ht="24.75" customHeight="1">
      <c r="A29" s="131" t="s">
        <v>79</v>
      </c>
      <c r="B29" s="131" t="s">
        <v>98</v>
      </c>
      <c r="C29" s="132"/>
      <c r="D29" s="133"/>
      <c r="E29" s="134"/>
      <c r="F29" s="134"/>
      <c r="G29" s="134"/>
      <c r="H29" s="134"/>
      <c r="I29" s="134"/>
      <c r="J29" s="134"/>
      <c r="K29" s="135"/>
      <c r="L29" s="135"/>
      <c r="M29" s="135"/>
      <c r="N29" s="136"/>
      <c r="O29" s="136"/>
      <c r="P29" s="136"/>
      <c r="Q29" s="136"/>
    </row>
    <row r="30" spans="1:17" s="67" customFormat="1" ht="24.75" customHeight="1">
      <c r="A30" s="48"/>
      <c r="B30" s="10"/>
      <c r="C30" s="118"/>
      <c r="D30" s="63"/>
      <c r="E30" s="64"/>
      <c r="F30" s="64"/>
      <c r="G30" s="64"/>
      <c r="H30" s="64"/>
      <c r="I30" s="64"/>
      <c r="J30" s="64"/>
      <c r="K30" s="65"/>
      <c r="L30" s="65"/>
      <c r="M30" s="65"/>
      <c r="N30" s="66"/>
      <c r="O30" s="66"/>
      <c r="P30" s="66"/>
      <c r="Q30" s="66"/>
    </row>
    <row r="31" spans="1:17" s="142" customFormat="1" ht="21.75" customHeight="1">
      <c r="A31" s="137"/>
      <c r="B31" s="138" t="s">
        <v>133</v>
      </c>
      <c r="C31" s="139"/>
      <c r="D31" s="140"/>
      <c r="E31" s="141"/>
      <c r="F31" s="141"/>
      <c r="G31" s="141"/>
      <c r="H31" s="141"/>
      <c r="I31" s="141"/>
      <c r="J31" s="141"/>
      <c r="K31" s="141"/>
      <c r="L31" s="141"/>
      <c r="M31" s="141"/>
      <c r="N31" s="140"/>
      <c r="O31" s="140"/>
      <c r="P31" s="140"/>
      <c r="Q31" s="140"/>
    </row>
    <row r="32" spans="1:17" s="130" customFormat="1" ht="24.75" customHeight="1">
      <c r="A32" s="131" t="s">
        <v>79</v>
      </c>
      <c r="B32" s="131" t="s">
        <v>97</v>
      </c>
      <c r="C32" s="132"/>
      <c r="D32" s="133"/>
      <c r="E32" s="134"/>
      <c r="F32" s="134"/>
      <c r="G32" s="134"/>
      <c r="H32" s="134"/>
      <c r="I32" s="134"/>
      <c r="J32" s="134"/>
      <c r="K32" s="135"/>
      <c r="L32" s="135"/>
      <c r="M32" s="135"/>
      <c r="N32" s="136"/>
      <c r="O32" s="136"/>
      <c r="P32" s="136"/>
      <c r="Q32" s="136"/>
    </row>
    <row r="33" spans="1:17" s="130" customFormat="1" ht="24.75" customHeight="1">
      <c r="A33" s="131" t="s">
        <v>79</v>
      </c>
      <c r="B33" s="131" t="s">
        <v>98</v>
      </c>
      <c r="C33" s="132"/>
      <c r="D33" s="133"/>
      <c r="E33" s="134"/>
      <c r="F33" s="134"/>
      <c r="G33" s="134"/>
      <c r="H33" s="134"/>
      <c r="I33" s="134"/>
      <c r="J33" s="134"/>
      <c r="K33" s="135"/>
      <c r="L33" s="135"/>
      <c r="M33" s="135"/>
      <c r="N33" s="136"/>
      <c r="O33" s="136"/>
      <c r="P33" s="136"/>
      <c r="Q33" s="136"/>
    </row>
    <row r="34" spans="1:17" s="52" customFormat="1" ht="21.75" customHeight="1">
      <c r="A34" s="122"/>
      <c r="B34" s="62"/>
      <c r="C34" s="119"/>
      <c r="D34" s="53"/>
      <c r="E34" s="54"/>
      <c r="F34" s="54"/>
      <c r="G34" s="54"/>
      <c r="H34" s="54"/>
      <c r="I34" s="54"/>
      <c r="J34" s="54"/>
      <c r="K34" s="54"/>
      <c r="L34" s="54"/>
      <c r="M34" s="54"/>
      <c r="N34" s="53"/>
      <c r="O34" s="53"/>
      <c r="P34" s="53"/>
      <c r="Q34" s="53"/>
    </row>
  </sheetData>
  <mergeCells count="9">
    <mergeCell ref="H3:J3"/>
    <mergeCell ref="K3:M3"/>
    <mergeCell ref="P3:Q3"/>
    <mergeCell ref="F2:G2"/>
    <mergeCell ref="A3:A4"/>
    <mergeCell ref="B3:B4"/>
    <mergeCell ref="C3:C4"/>
    <mergeCell ref="D3:D4"/>
    <mergeCell ref="E3:G3"/>
  </mergeCells>
  <phoneticPr fontId="3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349"/>
  <sheetViews>
    <sheetView topLeftCell="A7" zoomScaleNormal="100" workbookViewId="0">
      <selection activeCell="I24" sqref="I24"/>
    </sheetView>
  </sheetViews>
  <sheetFormatPr defaultColWidth="9" defaultRowHeight="15"/>
  <cols>
    <col min="1" max="1" width="7.5703125" style="116" customWidth="1"/>
    <col min="2" max="2" width="37.28515625" style="111" customWidth="1"/>
    <col min="3" max="3" width="8.5703125" style="111" customWidth="1"/>
    <col min="4" max="4" width="15.140625" style="111" customWidth="1"/>
    <col min="5" max="6" width="7.7109375" style="111" customWidth="1"/>
    <col min="7" max="7" width="12.85546875" style="111" customWidth="1"/>
    <col min="8" max="8" width="12" style="111" customWidth="1"/>
    <col min="9" max="9" width="11.5703125" style="111" customWidth="1"/>
    <col min="10" max="10" width="13" style="111" customWidth="1"/>
    <col min="11" max="11" width="12.5703125" style="111" customWidth="1"/>
    <col min="12" max="12" width="12.28515625" style="111" bestFit="1" customWidth="1"/>
    <col min="13" max="13" width="12.140625" style="111" bestFit="1" customWidth="1"/>
    <col min="14" max="14" width="9.42578125" style="111" bestFit="1" customWidth="1"/>
    <col min="15" max="16" width="9.28515625" style="111" bestFit="1" customWidth="1"/>
    <col min="17" max="17" width="10" style="111" customWidth="1"/>
    <col min="18" max="19" width="12.140625" style="111" bestFit="1" customWidth="1"/>
    <col min="20" max="16384" width="9" style="111"/>
  </cols>
  <sheetData>
    <row r="1" spans="1:20" ht="36.75" customHeight="1">
      <c r="A1" s="1065" t="s">
        <v>789</v>
      </c>
      <c r="B1" s="1065"/>
      <c r="C1" s="1065"/>
      <c r="D1" s="1065"/>
      <c r="E1" s="1065"/>
      <c r="F1" s="1065"/>
      <c r="G1" s="1065"/>
      <c r="H1" s="1065"/>
      <c r="I1" s="1065"/>
      <c r="J1" s="1065"/>
      <c r="K1" s="1065"/>
      <c r="L1" s="1065"/>
      <c r="M1" s="1065"/>
      <c r="N1" s="1065"/>
      <c r="O1" s="1065"/>
      <c r="P1" s="1065"/>
      <c r="Q1" s="1065"/>
      <c r="R1" s="1065"/>
      <c r="S1" s="1065"/>
      <c r="T1" s="1065"/>
    </row>
    <row r="2" spans="1:20" ht="23.25" customHeight="1">
      <c r="A2" s="94" t="s">
        <v>55</v>
      </c>
      <c r="B2" s="71"/>
      <c r="C2" s="72"/>
      <c r="D2" s="73"/>
      <c r="E2" s="73"/>
      <c r="F2" s="73"/>
      <c r="G2" s="74"/>
      <c r="H2" s="75"/>
      <c r="I2" s="75"/>
      <c r="J2" s="75"/>
      <c r="K2" s="1066" t="s">
        <v>788</v>
      </c>
      <c r="L2" s="1066"/>
      <c r="M2" s="76"/>
      <c r="N2" s="2"/>
      <c r="O2" s="2"/>
      <c r="P2" s="77"/>
      <c r="Q2" s="77"/>
      <c r="R2" s="77"/>
      <c r="S2" s="77" t="s">
        <v>56</v>
      </c>
      <c r="T2" s="78"/>
    </row>
    <row r="3" spans="1:20" ht="24" customHeight="1">
      <c r="A3" s="1067" t="s">
        <v>74</v>
      </c>
      <c r="B3" s="1068" t="s">
        <v>57</v>
      </c>
      <c r="C3" s="1070" t="s">
        <v>58</v>
      </c>
      <c r="D3" s="1072" t="s">
        <v>59</v>
      </c>
      <c r="E3" s="1074" t="s">
        <v>75</v>
      </c>
      <c r="F3" s="1074" t="s">
        <v>76</v>
      </c>
      <c r="G3" s="1077" t="s">
        <v>77</v>
      </c>
      <c r="H3" s="1079" t="s">
        <v>53</v>
      </c>
      <c r="I3" s="1081" t="s">
        <v>54</v>
      </c>
      <c r="J3" s="1083" t="s">
        <v>60</v>
      </c>
      <c r="K3" s="1083"/>
      <c r="L3" s="1083"/>
      <c r="M3" s="1083"/>
      <c r="N3" s="79" t="s">
        <v>9</v>
      </c>
      <c r="O3" s="80" t="s">
        <v>10</v>
      </c>
      <c r="P3" s="80" t="s">
        <v>61</v>
      </c>
      <c r="Q3" s="1084" t="s">
        <v>13</v>
      </c>
      <c r="R3" s="1085"/>
      <c r="S3" s="1086"/>
      <c r="T3" s="1087" t="s">
        <v>62</v>
      </c>
    </row>
    <row r="4" spans="1:20" ht="24" customHeight="1">
      <c r="A4" s="1067"/>
      <c r="B4" s="1069"/>
      <c r="C4" s="1071"/>
      <c r="D4" s="1073"/>
      <c r="E4" s="1075"/>
      <c r="F4" s="1076"/>
      <c r="G4" s="1078"/>
      <c r="H4" s="1080"/>
      <c r="I4" s="1082"/>
      <c r="J4" s="106" t="s">
        <v>14</v>
      </c>
      <c r="K4" s="106" t="s">
        <v>15</v>
      </c>
      <c r="L4" s="81" t="s">
        <v>16</v>
      </c>
      <c r="M4" s="82" t="s">
        <v>63</v>
      </c>
      <c r="N4" s="106" t="s">
        <v>17</v>
      </c>
      <c r="O4" s="81" t="s">
        <v>17</v>
      </c>
      <c r="P4" s="81" t="s">
        <v>17</v>
      </c>
      <c r="Q4" s="83" t="s">
        <v>14</v>
      </c>
      <c r="R4" s="82" t="s">
        <v>16</v>
      </c>
      <c r="S4" s="82" t="s">
        <v>63</v>
      </c>
      <c r="T4" s="1088"/>
    </row>
    <row r="5" spans="1:20" s="113" customFormat="1" ht="24" customHeight="1">
      <c r="A5" s="112"/>
      <c r="B5" s="95" t="s">
        <v>78</v>
      </c>
      <c r="C5" s="96"/>
      <c r="D5" s="97"/>
      <c r="E5" s="97"/>
      <c r="F5" s="97"/>
      <c r="G5" s="98"/>
      <c r="H5" s="99"/>
      <c r="I5" s="99"/>
      <c r="J5" s="100"/>
      <c r="K5" s="100"/>
      <c r="L5" s="100"/>
      <c r="M5" s="101"/>
      <c r="N5" s="99"/>
      <c r="O5" s="99"/>
      <c r="P5" s="99"/>
      <c r="Q5" s="99"/>
      <c r="R5" s="99"/>
      <c r="S5" s="99"/>
      <c r="T5" s="102"/>
    </row>
    <row r="6" spans="1:20" s="113" customFormat="1" ht="24" customHeight="1">
      <c r="A6" s="95" t="s">
        <v>79</v>
      </c>
      <c r="B6" s="95" t="s">
        <v>68</v>
      </c>
      <c r="C6" s="103" t="s">
        <v>80</v>
      </c>
      <c r="D6" s="103" t="s">
        <v>80</v>
      </c>
      <c r="E6" s="104" t="s">
        <v>81</v>
      </c>
      <c r="F6" s="104"/>
      <c r="G6" s="103" t="s">
        <v>80</v>
      </c>
      <c r="H6" s="99"/>
      <c r="I6" s="99"/>
      <c r="J6" s="100"/>
      <c r="K6" s="100"/>
      <c r="L6" s="100"/>
      <c r="M6" s="101"/>
      <c r="N6" s="99"/>
      <c r="O6" s="99"/>
      <c r="P6" s="99"/>
      <c r="Q6" s="99"/>
      <c r="R6" s="99"/>
      <c r="S6" s="99"/>
      <c r="T6" s="102"/>
    </row>
    <row r="7" spans="1:20" s="113" customFormat="1" ht="24" customHeight="1">
      <c r="A7" s="95" t="s">
        <v>79</v>
      </c>
      <c r="B7" s="95" t="s">
        <v>68</v>
      </c>
      <c r="C7" s="103" t="s">
        <v>80</v>
      </c>
      <c r="D7" s="103" t="s">
        <v>80</v>
      </c>
      <c r="E7" s="104" t="s">
        <v>82</v>
      </c>
      <c r="F7" s="104"/>
      <c r="G7" s="103" t="s">
        <v>80</v>
      </c>
      <c r="H7" s="99"/>
      <c r="I7" s="99"/>
      <c r="J7" s="100"/>
      <c r="K7" s="100"/>
      <c r="L7" s="100"/>
      <c r="M7" s="101"/>
      <c r="N7" s="99"/>
      <c r="O7" s="99"/>
      <c r="P7" s="99"/>
      <c r="Q7" s="99"/>
      <c r="R7" s="99"/>
      <c r="S7" s="99"/>
      <c r="T7" s="102"/>
    </row>
    <row r="8" spans="1:20" s="113" customFormat="1" ht="24" customHeight="1">
      <c r="A8" s="95" t="s">
        <v>79</v>
      </c>
      <c r="B8" s="95" t="s">
        <v>69</v>
      </c>
      <c r="C8" s="103" t="s">
        <v>80</v>
      </c>
      <c r="D8" s="103" t="s">
        <v>80</v>
      </c>
      <c r="E8" s="104" t="s">
        <v>81</v>
      </c>
      <c r="F8" s="104"/>
      <c r="G8" s="103" t="s">
        <v>80</v>
      </c>
      <c r="H8" s="99"/>
      <c r="I8" s="99"/>
      <c r="J8" s="100"/>
      <c r="K8" s="100"/>
      <c r="L8" s="100"/>
      <c r="M8" s="101"/>
      <c r="N8" s="99"/>
      <c r="O8" s="99"/>
      <c r="P8" s="99"/>
      <c r="Q8" s="99"/>
      <c r="R8" s="99"/>
      <c r="S8" s="99"/>
      <c r="T8" s="102"/>
    </row>
    <row r="9" spans="1:20" s="113" customFormat="1" ht="24" customHeight="1">
      <c r="A9" s="95" t="s">
        <v>79</v>
      </c>
      <c r="B9" s="95" t="s">
        <v>69</v>
      </c>
      <c r="C9" s="103" t="s">
        <v>80</v>
      </c>
      <c r="D9" s="103" t="s">
        <v>80</v>
      </c>
      <c r="E9" s="104" t="s">
        <v>82</v>
      </c>
      <c r="F9" s="104"/>
      <c r="G9" s="103" t="s">
        <v>80</v>
      </c>
      <c r="H9" s="99"/>
      <c r="I9" s="99"/>
      <c r="J9" s="100"/>
      <c r="K9" s="100"/>
      <c r="L9" s="100"/>
      <c r="M9" s="101"/>
      <c r="N9" s="99"/>
      <c r="O9" s="99"/>
      <c r="P9" s="99"/>
      <c r="Q9" s="99"/>
      <c r="R9" s="99"/>
      <c r="S9" s="99"/>
      <c r="T9" s="102"/>
    </row>
    <row r="10" spans="1:20" s="113" customFormat="1" ht="24" customHeight="1">
      <c r="A10" s="95" t="s">
        <v>79</v>
      </c>
      <c r="B10" s="95" t="s">
        <v>70</v>
      </c>
      <c r="C10" s="103" t="s">
        <v>80</v>
      </c>
      <c r="D10" s="103" t="s">
        <v>80</v>
      </c>
      <c r="E10" s="104" t="s">
        <v>81</v>
      </c>
      <c r="F10" s="104"/>
      <c r="G10" s="103" t="s">
        <v>80</v>
      </c>
      <c r="H10" s="99"/>
      <c r="I10" s="99"/>
      <c r="J10" s="100"/>
      <c r="K10" s="100"/>
      <c r="L10" s="100"/>
      <c r="M10" s="101"/>
      <c r="N10" s="99"/>
      <c r="O10" s="99"/>
      <c r="P10" s="99"/>
      <c r="Q10" s="99"/>
      <c r="R10" s="99"/>
      <c r="S10" s="99"/>
      <c r="T10" s="102"/>
    </row>
    <row r="11" spans="1:20" s="113" customFormat="1" ht="24" customHeight="1">
      <c r="A11" s="95" t="s">
        <v>79</v>
      </c>
      <c r="B11" s="95" t="s">
        <v>70</v>
      </c>
      <c r="C11" s="103" t="s">
        <v>80</v>
      </c>
      <c r="D11" s="103" t="s">
        <v>80</v>
      </c>
      <c r="E11" s="104" t="s">
        <v>82</v>
      </c>
      <c r="F11" s="104"/>
      <c r="G11" s="103" t="s">
        <v>80</v>
      </c>
      <c r="H11" s="99"/>
      <c r="I11" s="99"/>
      <c r="J11" s="100"/>
      <c r="K11" s="100"/>
      <c r="L11" s="100"/>
      <c r="M11" s="101"/>
      <c r="N11" s="99"/>
      <c r="O11" s="99"/>
      <c r="P11" s="99"/>
      <c r="Q11" s="99"/>
      <c r="R11" s="99"/>
      <c r="S11" s="99"/>
      <c r="T11" s="102"/>
    </row>
    <row r="12" spans="1:20" s="113" customFormat="1" ht="24" customHeight="1">
      <c r="A12" s="95" t="s">
        <v>79</v>
      </c>
      <c r="B12" s="95" t="s">
        <v>83</v>
      </c>
      <c r="C12" s="103" t="s">
        <v>80</v>
      </c>
      <c r="D12" s="103" t="s">
        <v>80</v>
      </c>
      <c r="E12" s="104" t="s">
        <v>80</v>
      </c>
      <c r="F12" s="104"/>
      <c r="G12" s="103" t="s">
        <v>80</v>
      </c>
      <c r="H12" s="99"/>
      <c r="I12" s="99"/>
      <c r="J12" s="100"/>
      <c r="K12" s="100"/>
      <c r="L12" s="100"/>
      <c r="M12" s="101"/>
      <c r="N12" s="99"/>
      <c r="O12" s="99"/>
      <c r="P12" s="99"/>
      <c r="Q12" s="99"/>
      <c r="R12" s="99"/>
      <c r="S12" s="99"/>
      <c r="T12" s="102"/>
    </row>
    <row r="13" spans="1:20" s="113" customFormat="1" ht="24" customHeight="1">
      <c r="A13" s="114"/>
      <c r="B13" s="68"/>
      <c r="C13" s="49"/>
      <c r="D13" s="84"/>
      <c r="E13" s="84"/>
      <c r="F13" s="84"/>
      <c r="G13" s="85"/>
      <c r="H13" s="86"/>
      <c r="I13" s="86"/>
      <c r="J13" s="87"/>
      <c r="K13" s="87"/>
      <c r="L13" s="87"/>
      <c r="M13" s="88"/>
      <c r="N13" s="86"/>
      <c r="O13" s="86"/>
      <c r="P13" s="86"/>
      <c r="Q13" s="86"/>
      <c r="R13" s="86"/>
      <c r="S13" s="86"/>
      <c r="T13" s="89"/>
    </row>
    <row r="14" spans="1:20" s="113" customFormat="1" ht="24" customHeight="1">
      <c r="A14" s="438"/>
      <c r="B14" s="584" t="s">
        <v>435</v>
      </c>
      <c r="C14" s="576"/>
      <c r="D14" s="585">
        <f>D17+D32+D44</f>
        <v>937914.43183184834</v>
      </c>
      <c r="E14" s="585"/>
      <c r="F14" s="585"/>
      <c r="G14" s="585"/>
      <c r="H14" s="586">
        <f>H17+H32+H44+8585.31-H35-H36-H37-H38-H39-H40-H41-H42</f>
        <v>160821.36913749998</v>
      </c>
      <c r="I14" s="586">
        <f>I17+I32+I44</f>
        <v>27038.697400000001</v>
      </c>
      <c r="J14" s="586">
        <f>J17+J32+J44</f>
        <v>15029.747300000001</v>
      </c>
      <c r="K14" s="586">
        <f>K17+K32+K44</f>
        <v>25636.880499999999</v>
      </c>
      <c r="L14" s="586">
        <f>L17+L32+L44</f>
        <v>169673.8762</v>
      </c>
      <c r="M14" s="586">
        <f>M17+M32+M44</f>
        <v>565484.23179999995</v>
      </c>
      <c r="N14" s="586">
        <f>K14/I14*100</f>
        <v>94.815516149827545</v>
      </c>
      <c r="O14" s="586">
        <f>L14/H14*100</f>
        <v>105.50455894634952</v>
      </c>
      <c r="P14" s="586">
        <f>M14/D14*100</f>
        <v>60.291665487601897</v>
      </c>
      <c r="Q14" s="586">
        <f>Q17+Q32+Q44</f>
        <v>20143.684999999998</v>
      </c>
      <c r="R14" s="586">
        <f>R17+R32+R44</f>
        <v>175107.72150000001</v>
      </c>
      <c r="S14" s="586">
        <f>S17+S32+S44</f>
        <v>534546.45530000003</v>
      </c>
      <c r="T14" s="483"/>
    </row>
    <row r="15" spans="1:20" s="113" customFormat="1" ht="24" customHeight="1">
      <c r="A15" s="584" t="s">
        <v>200</v>
      </c>
      <c r="B15" s="584" t="s">
        <v>24</v>
      </c>
      <c r="C15" s="579" t="s">
        <v>201</v>
      </c>
      <c r="D15" s="586">
        <f>SUM(D20:D30,D35:D43,D46:D53)</f>
        <v>883914.43183184834</v>
      </c>
      <c r="E15" s="578" t="s">
        <v>202</v>
      </c>
      <c r="F15" s="586"/>
      <c r="G15" s="579" t="s">
        <v>201</v>
      </c>
      <c r="H15" s="586">
        <f>SUM(H20:H30,H35:H43,H46:H53)+8585.31-H35-H36-H37-H38-H39-H40-H41-H42</f>
        <v>153168.36913750001</v>
      </c>
      <c r="I15" s="586">
        <f>SUM(I20:I30,I35:I43,I46:I53)</f>
        <v>25083.697400000005</v>
      </c>
      <c r="J15" s="586">
        <f>SUM(J20:J30,J35:J43,J46:J53)</f>
        <v>14683.747300000001</v>
      </c>
      <c r="K15" s="586">
        <f>SUM(K20:K30,K35:K43,K46:K53)</f>
        <v>24933.880499999999</v>
      </c>
      <c r="L15" s="586">
        <f>SUM(L20:L30,L35:L43,L46:L53)</f>
        <v>160465.87620000003</v>
      </c>
      <c r="M15" s="586">
        <f>SUM(M20:M30,M35:M43,M46:M53)</f>
        <v>521736.23179999989</v>
      </c>
      <c r="N15" s="586">
        <f>K15/I15*100</f>
        <v>99.402731991177646</v>
      </c>
      <c r="O15" s="586">
        <f>L15/H15*100</f>
        <v>104.76436949978165</v>
      </c>
      <c r="P15" s="586">
        <f>M15/D15*100</f>
        <v>59.025649204385033</v>
      </c>
      <c r="Q15" s="586">
        <f t="shared" ref="Q15:S15" si="0">SUM(Q20:Q30,Q35:Q43,Q46:Q53)</f>
        <v>20143.685000000001</v>
      </c>
      <c r="R15" s="586">
        <f t="shared" si="0"/>
        <v>166844.18900000001</v>
      </c>
      <c r="S15" s="586">
        <f t="shared" si="0"/>
        <v>492877.32989999995</v>
      </c>
      <c r="T15" s="483"/>
    </row>
    <row r="16" spans="1:20" s="113" customFormat="1" ht="24" customHeight="1">
      <c r="A16" s="584" t="s">
        <v>200</v>
      </c>
      <c r="B16" s="584" t="s">
        <v>24</v>
      </c>
      <c r="C16" s="579" t="s">
        <v>201</v>
      </c>
      <c r="D16" s="586">
        <f>SUM(D31)</f>
        <v>54000</v>
      </c>
      <c r="E16" s="578" t="s">
        <v>203</v>
      </c>
      <c r="F16" s="586"/>
      <c r="G16" s="579" t="s">
        <v>201</v>
      </c>
      <c r="H16" s="586">
        <f t="shared" ref="H16:M16" si="1">SUM(H31)</f>
        <v>7653</v>
      </c>
      <c r="I16" s="586">
        <f t="shared" si="1"/>
        <v>1955</v>
      </c>
      <c r="J16" s="586">
        <f t="shared" si="1"/>
        <v>346</v>
      </c>
      <c r="K16" s="586">
        <f t="shared" si="1"/>
        <v>703</v>
      </c>
      <c r="L16" s="586">
        <f t="shared" si="1"/>
        <v>9208</v>
      </c>
      <c r="M16" s="586">
        <f t="shared" si="1"/>
        <v>43748</v>
      </c>
      <c r="N16" s="586">
        <f>K16/I16*100</f>
        <v>35.959079283887469</v>
      </c>
      <c r="O16" s="586">
        <f>L16/H16*100</f>
        <v>120.31882921730042</v>
      </c>
      <c r="P16" s="586">
        <f>M16/D16*100</f>
        <v>81.014814814814812</v>
      </c>
      <c r="Q16" s="586">
        <f t="shared" ref="Q16:S16" si="2">SUM(Q31)</f>
        <v>0</v>
      </c>
      <c r="R16" s="586">
        <f t="shared" si="2"/>
        <v>8263.5324999999993</v>
      </c>
      <c r="S16" s="586">
        <f t="shared" si="2"/>
        <v>41669.125399999997</v>
      </c>
      <c r="T16" s="483"/>
    </row>
    <row r="17" spans="1:20" s="113" customFormat="1" ht="24" customHeight="1">
      <c r="A17" s="445" t="s">
        <v>19</v>
      </c>
      <c r="B17" s="582" t="s">
        <v>204</v>
      </c>
      <c r="C17" s="548"/>
      <c r="D17" s="588">
        <f>D18</f>
        <v>543858.88639999996</v>
      </c>
      <c r="E17" s="588"/>
      <c r="F17" s="588"/>
      <c r="G17" s="588"/>
      <c r="H17" s="589">
        <f>H18</f>
        <v>142209.05913750001</v>
      </c>
      <c r="I17" s="589">
        <f t="shared" ref="I17:S18" si="3">I18</f>
        <v>20433.47</v>
      </c>
      <c r="J17" s="589">
        <f t="shared" si="3"/>
        <v>8019.8826000000008</v>
      </c>
      <c r="K17" s="589">
        <f t="shared" si="3"/>
        <v>13754.967299999998</v>
      </c>
      <c r="L17" s="589">
        <f t="shared" si="3"/>
        <v>137976.32620000001</v>
      </c>
      <c r="M17" s="589">
        <f t="shared" si="3"/>
        <v>347379.946</v>
      </c>
      <c r="N17" s="589">
        <f t="shared" ref="N17:N22" si="4">K17/I17*100</f>
        <v>67.315866076589032</v>
      </c>
      <c r="O17" s="589">
        <f>L17/H17*100</f>
        <v>97.023584177286892</v>
      </c>
      <c r="P17" s="589">
        <f>M17/D17*100</f>
        <v>63.873176422552248</v>
      </c>
      <c r="Q17" s="589">
        <f t="shared" si="3"/>
        <v>8454.3608000000004</v>
      </c>
      <c r="R17" s="589">
        <f t="shared" si="3"/>
        <v>140206.78040000002</v>
      </c>
      <c r="S17" s="589">
        <f t="shared" si="3"/>
        <v>337674.6692</v>
      </c>
      <c r="T17" s="491"/>
    </row>
    <row r="18" spans="1:20" s="113" customFormat="1" ht="24" customHeight="1">
      <c r="A18" s="445" t="s">
        <v>205</v>
      </c>
      <c r="B18" s="582" t="s">
        <v>206</v>
      </c>
      <c r="C18" s="548"/>
      <c r="D18" s="588">
        <f>D19</f>
        <v>543858.88639999996</v>
      </c>
      <c r="E18" s="588"/>
      <c r="F18" s="588"/>
      <c r="G18" s="588"/>
      <c r="H18" s="589">
        <f>H19</f>
        <v>142209.05913750001</v>
      </c>
      <c r="I18" s="589">
        <f t="shared" si="3"/>
        <v>20433.47</v>
      </c>
      <c r="J18" s="589">
        <f t="shared" si="3"/>
        <v>8019.8826000000008</v>
      </c>
      <c r="K18" s="589">
        <f t="shared" si="3"/>
        <v>13754.967299999998</v>
      </c>
      <c r="L18" s="589">
        <f t="shared" si="3"/>
        <v>137976.32620000001</v>
      </c>
      <c r="M18" s="589">
        <f t="shared" si="3"/>
        <v>347379.946</v>
      </c>
      <c r="N18" s="589">
        <f t="shared" si="4"/>
        <v>67.315866076589032</v>
      </c>
      <c r="O18" s="589">
        <f t="shared" ref="O18:O43" si="5">L18/H18*100</f>
        <v>97.023584177286892</v>
      </c>
      <c r="P18" s="589">
        <f t="shared" ref="P18:P53" si="6">M18/D18*100</f>
        <v>63.873176422552248</v>
      </c>
      <c r="Q18" s="589">
        <f t="shared" si="3"/>
        <v>8454.3608000000004</v>
      </c>
      <c r="R18" s="589">
        <f t="shared" si="3"/>
        <v>140206.78040000002</v>
      </c>
      <c r="S18" s="589">
        <f t="shared" si="3"/>
        <v>337674.6692</v>
      </c>
      <c r="T18" s="491"/>
    </row>
    <row r="19" spans="1:20" s="113" customFormat="1" ht="24" customHeight="1">
      <c r="A19" s="445"/>
      <c r="B19" s="582" t="s">
        <v>297</v>
      </c>
      <c r="C19" s="548"/>
      <c r="D19" s="588">
        <f>SUM(D20:D31)</f>
        <v>543858.88639999996</v>
      </c>
      <c r="E19" s="588"/>
      <c r="F19" s="588"/>
      <c r="G19" s="588"/>
      <c r="H19" s="589">
        <f t="shared" ref="H19:M19" si="7">SUM(H20:H31)</f>
        <v>142209.05913750001</v>
      </c>
      <c r="I19" s="589">
        <f t="shared" si="7"/>
        <v>20433.47</v>
      </c>
      <c r="J19" s="589">
        <f t="shared" si="7"/>
        <v>8019.8826000000008</v>
      </c>
      <c r="K19" s="589">
        <f t="shared" si="7"/>
        <v>13754.967299999998</v>
      </c>
      <c r="L19" s="589">
        <f t="shared" si="7"/>
        <v>137976.32620000001</v>
      </c>
      <c r="M19" s="589">
        <f t="shared" si="7"/>
        <v>347379.946</v>
      </c>
      <c r="N19" s="589">
        <f t="shared" si="4"/>
        <v>67.315866076589032</v>
      </c>
      <c r="O19" s="589">
        <f t="shared" si="5"/>
        <v>97.023584177286892</v>
      </c>
      <c r="P19" s="589">
        <f t="shared" si="6"/>
        <v>63.873176422552248</v>
      </c>
      <c r="Q19" s="589">
        <f t="shared" ref="Q19:S19" si="8">SUM(Q20:Q31)</f>
        <v>8454.3608000000004</v>
      </c>
      <c r="R19" s="589">
        <f t="shared" si="8"/>
        <v>140206.78040000002</v>
      </c>
      <c r="S19" s="589">
        <f t="shared" si="8"/>
        <v>337674.6692</v>
      </c>
      <c r="T19" s="491"/>
    </row>
    <row r="20" spans="1:20" s="113" customFormat="1" ht="24" customHeight="1">
      <c r="A20" s="453">
        <v>1</v>
      </c>
      <c r="B20" s="590" t="s">
        <v>436</v>
      </c>
      <c r="C20" s="583" t="s">
        <v>437</v>
      </c>
      <c r="D20" s="583">
        <v>31290.799999999999</v>
      </c>
      <c r="E20" s="583" t="s">
        <v>202</v>
      </c>
      <c r="F20" s="583" t="s">
        <v>438</v>
      </c>
      <c r="G20" s="459" t="s">
        <v>439</v>
      </c>
      <c r="H20" s="587">
        <v>8146.13</v>
      </c>
      <c r="I20" s="587">
        <v>1385.12</v>
      </c>
      <c r="J20" s="587">
        <v>812.01869999999997</v>
      </c>
      <c r="K20" s="587">
        <v>2213.9901</v>
      </c>
      <c r="L20" s="587">
        <v>8969.8829000000005</v>
      </c>
      <c r="M20" s="587">
        <v>23369.416300000001</v>
      </c>
      <c r="N20" s="587">
        <f t="shared" si="4"/>
        <v>159.84103182395751</v>
      </c>
      <c r="O20" s="587">
        <f t="shared" si="5"/>
        <v>110.11219928972409</v>
      </c>
      <c r="P20" s="587">
        <f t="shared" si="6"/>
        <v>74.684623915016559</v>
      </c>
      <c r="Q20" s="587">
        <v>2210.8000000000002</v>
      </c>
      <c r="R20" s="587">
        <v>8858.2900000000009</v>
      </c>
      <c r="S20" s="587">
        <v>23253.1</v>
      </c>
      <c r="T20" s="462" t="s">
        <v>267</v>
      </c>
    </row>
    <row r="21" spans="1:20" s="113" customFormat="1" ht="24" customHeight="1">
      <c r="A21" s="453">
        <v>2</v>
      </c>
      <c r="B21" s="590" t="s">
        <v>440</v>
      </c>
      <c r="C21" s="583" t="s">
        <v>441</v>
      </c>
      <c r="D21" s="583">
        <v>50131</v>
      </c>
      <c r="E21" s="583" t="s">
        <v>202</v>
      </c>
      <c r="F21" s="583" t="s">
        <v>304</v>
      </c>
      <c r="G21" s="459" t="s">
        <v>442</v>
      </c>
      <c r="H21" s="587">
        <v>4746</v>
      </c>
      <c r="I21" s="587">
        <v>1411</v>
      </c>
      <c r="J21" s="587">
        <v>710</v>
      </c>
      <c r="K21" s="587">
        <v>1305</v>
      </c>
      <c r="L21" s="587">
        <v>6579</v>
      </c>
      <c r="M21" s="587">
        <v>44571</v>
      </c>
      <c r="N21" s="587">
        <f t="shared" si="4"/>
        <v>92.487597448618004</v>
      </c>
      <c r="O21" s="587">
        <f t="shared" si="5"/>
        <v>138.62199747155501</v>
      </c>
      <c r="P21" s="587">
        <f t="shared" si="6"/>
        <v>88.909058267339574</v>
      </c>
      <c r="Q21" s="587">
        <v>328</v>
      </c>
      <c r="R21" s="587">
        <v>5401</v>
      </c>
      <c r="S21" s="587">
        <v>41967</v>
      </c>
      <c r="T21" s="462" t="s">
        <v>212</v>
      </c>
    </row>
    <row r="22" spans="1:20" s="113" customFormat="1" ht="24" customHeight="1">
      <c r="A22" s="453">
        <v>3</v>
      </c>
      <c r="B22" s="590" t="s">
        <v>443</v>
      </c>
      <c r="C22" s="583" t="s">
        <v>444</v>
      </c>
      <c r="D22" s="583">
        <v>45000</v>
      </c>
      <c r="E22" s="583" t="s">
        <v>202</v>
      </c>
      <c r="F22" s="583" t="s">
        <v>300</v>
      </c>
      <c r="G22" s="459" t="s">
        <v>445</v>
      </c>
      <c r="H22" s="587">
        <v>0</v>
      </c>
      <c r="I22" s="587">
        <v>1300</v>
      </c>
      <c r="J22" s="587">
        <v>196</v>
      </c>
      <c r="K22" s="587">
        <v>1999.7415000000001</v>
      </c>
      <c r="L22" s="587">
        <v>2349.7415000000001</v>
      </c>
      <c r="M22" s="587">
        <v>7011.8891999999996</v>
      </c>
      <c r="N22" s="587">
        <f t="shared" si="4"/>
        <v>153.82626923076924</v>
      </c>
      <c r="O22" s="589"/>
      <c r="P22" s="587">
        <f t="shared" si="6"/>
        <v>15.581976000000001</v>
      </c>
      <c r="Q22" s="587">
        <v>151</v>
      </c>
      <c r="R22" s="587">
        <v>3323.5385000000001</v>
      </c>
      <c r="S22" s="587">
        <v>6935.6890999999996</v>
      </c>
      <c r="T22" s="462" t="s">
        <v>267</v>
      </c>
    </row>
    <row r="23" spans="1:20" s="113" customFormat="1" ht="24" customHeight="1">
      <c r="A23" s="453">
        <v>4</v>
      </c>
      <c r="B23" s="590" t="s">
        <v>446</v>
      </c>
      <c r="C23" s="583" t="s">
        <v>447</v>
      </c>
      <c r="D23" s="583">
        <v>9552.8719000000001</v>
      </c>
      <c r="E23" s="583" t="s">
        <v>202</v>
      </c>
      <c r="F23" s="583" t="s">
        <v>448</v>
      </c>
      <c r="G23" s="459" t="s">
        <v>449</v>
      </c>
      <c r="H23" s="587">
        <v>4776.43</v>
      </c>
      <c r="I23" s="587">
        <v>0</v>
      </c>
      <c r="J23" s="587">
        <v>0</v>
      </c>
      <c r="K23" s="587">
        <v>0</v>
      </c>
      <c r="L23" s="587">
        <v>4445.8915999999999</v>
      </c>
      <c r="M23" s="587">
        <v>9222.3382999999994</v>
      </c>
      <c r="N23" s="587"/>
      <c r="O23" s="587">
        <f t="shared" si="5"/>
        <v>93.079802279108023</v>
      </c>
      <c r="P23" s="587">
        <f t="shared" si="6"/>
        <v>96.539955696464432</v>
      </c>
      <c r="Q23" s="587">
        <v>0</v>
      </c>
      <c r="R23" s="587">
        <v>3935.3440000000001</v>
      </c>
      <c r="S23" s="587">
        <v>8711.7800000000007</v>
      </c>
      <c r="T23" s="462"/>
    </row>
    <row r="24" spans="1:20" s="113" customFormat="1" ht="24" customHeight="1">
      <c r="A24" s="453">
        <v>5</v>
      </c>
      <c r="B24" s="590" t="s">
        <v>450</v>
      </c>
      <c r="C24" s="583" t="s">
        <v>451</v>
      </c>
      <c r="D24" s="583">
        <v>14904</v>
      </c>
      <c r="E24" s="583" t="s">
        <v>202</v>
      </c>
      <c r="F24" s="583" t="s">
        <v>448</v>
      </c>
      <c r="G24" s="459" t="s">
        <v>452</v>
      </c>
      <c r="H24" s="587">
        <v>10520.29</v>
      </c>
      <c r="I24" s="587">
        <v>420.2</v>
      </c>
      <c r="J24" s="587">
        <v>0</v>
      </c>
      <c r="K24" s="587">
        <v>0</v>
      </c>
      <c r="L24" s="587">
        <v>10748.958699999999</v>
      </c>
      <c r="M24" s="587">
        <v>13137.718699999999</v>
      </c>
      <c r="N24" s="587">
        <f>K24/I24*100</f>
        <v>0</v>
      </c>
      <c r="O24" s="587">
        <f t="shared" si="5"/>
        <v>102.17359692556003</v>
      </c>
      <c r="P24" s="587">
        <f t="shared" si="6"/>
        <v>88.148944578636602</v>
      </c>
      <c r="Q24" s="587">
        <v>0</v>
      </c>
      <c r="R24" s="587">
        <v>10184.9213</v>
      </c>
      <c r="S24" s="587">
        <v>12501.3624</v>
      </c>
      <c r="T24" s="462"/>
    </row>
    <row r="25" spans="1:20" s="113" customFormat="1" ht="24" customHeight="1">
      <c r="A25" s="453">
        <v>6</v>
      </c>
      <c r="B25" s="590" t="s">
        <v>453</v>
      </c>
      <c r="C25" s="583" t="s">
        <v>454</v>
      </c>
      <c r="D25" s="583">
        <v>47540</v>
      </c>
      <c r="E25" s="583" t="s">
        <v>202</v>
      </c>
      <c r="F25" s="583" t="s">
        <v>448</v>
      </c>
      <c r="G25" s="459" t="s">
        <v>455</v>
      </c>
      <c r="H25" s="587">
        <v>23506.5015375</v>
      </c>
      <c r="I25" s="587">
        <v>2690.34</v>
      </c>
      <c r="J25" s="587">
        <v>281.87599999999998</v>
      </c>
      <c r="K25" s="587">
        <v>656.88440000000003</v>
      </c>
      <c r="L25" s="587">
        <v>14763.9231</v>
      </c>
      <c r="M25" s="587">
        <v>37748.832199999997</v>
      </c>
      <c r="N25" s="587">
        <f>K25/I25*100</f>
        <v>24.416408335005986</v>
      </c>
      <c r="O25" s="587">
        <f t="shared" si="5"/>
        <v>62.8078281936045</v>
      </c>
      <c r="P25" s="587">
        <f t="shared" si="6"/>
        <v>79.404358855700451</v>
      </c>
      <c r="Q25" s="587">
        <v>264.56079999999997</v>
      </c>
      <c r="R25" s="587">
        <v>13952.6389</v>
      </c>
      <c r="S25" s="587">
        <v>36524.923000000003</v>
      </c>
      <c r="T25" s="462" t="s">
        <v>267</v>
      </c>
    </row>
    <row r="26" spans="1:20" s="113" customFormat="1" ht="24" customHeight="1">
      <c r="A26" s="453">
        <v>7</v>
      </c>
      <c r="B26" s="590" t="s">
        <v>456</v>
      </c>
      <c r="C26" s="583" t="s">
        <v>457</v>
      </c>
      <c r="D26" s="583">
        <v>49939</v>
      </c>
      <c r="E26" s="583" t="s">
        <v>202</v>
      </c>
      <c r="F26" s="583" t="s">
        <v>448</v>
      </c>
      <c r="G26" s="459" t="s">
        <v>458</v>
      </c>
      <c r="H26" s="587">
        <v>7120.9575999999997</v>
      </c>
      <c r="I26" s="587">
        <v>0</v>
      </c>
      <c r="J26" s="587">
        <v>0</v>
      </c>
      <c r="K26" s="587">
        <v>0</v>
      </c>
      <c r="L26" s="587">
        <v>7139.8307000000004</v>
      </c>
      <c r="M26" s="587">
        <v>45904.36</v>
      </c>
      <c r="N26" s="587"/>
      <c r="O26" s="587">
        <f t="shared" si="5"/>
        <v>100.26503598336269</v>
      </c>
      <c r="P26" s="587">
        <f t="shared" si="6"/>
        <v>91.920863453413176</v>
      </c>
      <c r="Q26" s="587">
        <v>0</v>
      </c>
      <c r="R26" s="587">
        <v>7352.5433000000003</v>
      </c>
      <c r="S26" s="587">
        <v>45904.3603</v>
      </c>
      <c r="T26" s="462"/>
    </row>
    <row r="27" spans="1:20" s="113" customFormat="1" ht="24" customHeight="1">
      <c r="A27" s="453">
        <v>8</v>
      </c>
      <c r="B27" s="590" t="s">
        <v>459</v>
      </c>
      <c r="C27" s="583" t="s">
        <v>460</v>
      </c>
      <c r="D27" s="583">
        <v>71984</v>
      </c>
      <c r="E27" s="583" t="s">
        <v>202</v>
      </c>
      <c r="F27" s="583" t="s">
        <v>448</v>
      </c>
      <c r="G27" s="459" t="s">
        <v>461</v>
      </c>
      <c r="H27" s="587">
        <v>30160.97</v>
      </c>
      <c r="I27" s="587">
        <v>2487.4</v>
      </c>
      <c r="J27" s="587">
        <v>3956.0151000000001</v>
      </c>
      <c r="K27" s="587">
        <v>4449.0531000000001</v>
      </c>
      <c r="L27" s="587">
        <v>15451.3699</v>
      </c>
      <c r="M27" s="587">
        <v>47249.422400000003</v>
      </c>
      <c r="N27" s="587">
        <f>K27/I27*100</f>
        <v>178.86359652649352</v>
      </c>
      <c r="O27" s="587">
        <f t="shared" si="5"/>
        <v>51.229684920610971</v>
      </c>
      <c r="P27" s="587">
        <f t="shared" si="6"/>
        <v>65.638784174260962</v>
      </c>
      <c r="Q27" s="587">
        <v>4800</v>
      </c>
      <c r="R27" s="587">
        <v>15341.046</v>
      </c>
      <c r="S27" s="587">
        <v>46968.731200000002</v>
      </c>
      <c r="T27" s="462" t="s">
        <v>212</v>
      </c>
    </row>
    <row r="28" spans="1:20" s="113" customFormat="1" ht="24" customHeight="1">
      <c r="A28" s="453">
        <v>9</v>
      </c>
      <c r="B28" s="590" t="s">
        <v>462</v>
      </c>
      <c r="C28" s="583" t="s">
        <v>463</v>
      </c>
      <c r="D28" s="583">
        <v>10053.6409</v>
      </c>
      <c r="E28" s="583" t="s">
        <v>202</v>
      </c>
      <c r="F28" s="583" t="s">
        <v>448</v>
      </c>
      <c r="G28" s="459" t="s">
        <v>464</v>
      </c>
      <c r="H28" s="587">
        <v>5037.8</v>
      </c>
      <c r="I28" s="587">
        <v>0</v>
      </c>
      <c r="J28" s="587">
        <v>0</v>
      </c>
      <c r="K28" s="587">
        <v>0</v>
      </c>
      <c r="L28" s="587">
        <v>4438.9895999999999</v>
      </c>
      <c r="M28" s="587">
        <v>9366.3251999999993</v>
      </c>
      <c r="N28" s="587"/>
      <c r="O28" s="587">
        <f t="shared" si="5"/>
        <v>88.113652784945799</v>
      </c>
      <c r="P28" s="587">
        <f t="shared" si="6"/>
        <v>93.163514523380272</v>
      </c>
      <c r="Q28" s="587">
        <v>0</v>
      </c>
      <c r="R28" s="587">
        <v>4279.3546999999999</v>
      </c>
      <c r="S28" s="587">
        <v>9009.3546999999999</v>
      </c>
      <c r="T28" s="462"/>
    </row>
    <row r="29" spans="1:20" s="113" customFormat="1" ht="24" customHeight="1">
      <c r="A29" s="453">
        <v>10</v>
      </c>
      <c r="B29" s="590" t="s">
        <v>465</v>
      </c>
      <c r="C29" s="583" t="s">
        <v>466</v>
      </c>
      <c r="D29" s="583">
        <v>69660.143599999996</v>
      </c>
      <c r="E29" s="583" t="s">
        <v>202</v>
      </c>
      <c r="F29" s="583" t="s">
        <v>448</v>
      </c>
      <c r="G29" s="459" t="s">
        <v>467</v>
      </c>
      <c r="H29" s="587">
        <v>19769.73</v>
      </c>
      <c r="I29" s="587">
        <v>4643.3100000000004</v>
      </c>
      <c r="J29" s="587">
        <v>765.17240000000004</v>
      </c>
      <c r="K29" s="587">
        <v>966.17240000000004</v>
      </c>
      <c r="L29" s="587">
        <v>30394.314299999998</v>
      </c>
      <c r="M29" s="587">
        <v>35409.285600000003</v>
      </c>
      <c r="N29" s="587">
        <f>K29/I29*100</f>
        <v>20.807837512464168</v>
      </c>
      <c r="O29" s="587">
        <f t="shared" si="5"/>
        <v>153.74167628996449</v>
      </c>
      <c r="P29" s="587">
        <f t="shared" si="6"/>
        <v>50.83148522249099</v>
      </c>
      <c r="Q29" s="587">
        <v>700</v>
      </c>
      <c r="R29" s="587">
        <v>30333.491900000001</v>
      </c>
      <c r="S29" s="587">
        <v>35248.163800000002</v>
      </c>
      <c r="T29" s="462" t="s">
        <v>267</v>
      </c>
    </row>
    <row r="30" spans="1:20" s="113" customFormat="1" ht="24" customHeight="1">
      <c r="A30" s="453">
        <v>11</v>
      </c>
      <c r="B30" s="590" t="s">
        <v>468</v>
      </c>
      <c r="C30" s="583" t="s">
        <v>469</v>
      </c>
      <c r="D30" s="583">
        <v>89803.43</v>
      </c>
      <c r="E30" s="583" t="s">
        <v>202</v>
      </c>
      <c r="F30" s="583" t="s">
        <v>448</v>
      </c>
      <c r="G30" s="459" t="s">
        <v>470</v>
      </c>
      <c r="H30" s="587">
        <v>20771.25</v>
      </c>
      <c r="I30" s="587">
        <v>4141.1000000000004</v>
      </c>
      <c r="J30" s="587">
        <v>952.80039999999997</v>
      </c>
      <c r="K30" s="587">
        <v>1461.1258</v>
      </c>
      <c r="L30" s="587">
        <v>23486.423900000002</v>
      </c>
      <c r="M30" s="587">
        <v>30641.358100000001</v>
      </c>
      <c r="N30" s="587">
        <f>K30/I30*100</f>
        <v>35.283518871797348</v>
      </c>
      <c r="O30" s="587">
        <f t="shared" si="5"/>
        <v>113.07178865017752</v>
      </c>
      <c r="P30" s="587">
        <f t="shared" si="6"/>
        <v>34.120476355969927</v>
      </c>
      <c r="Q30" s="587">
        <v>0</v>
      </c>
      <c r="R30" s="587">
        <v>28981.079300000001</v>
      </c>
      <c r="S30" s="587">
        <v>28981.079300000001</v>
      </c>
      <c r="T30" s="462" t="s">
        <v>267</v>
      </c>
    </row>
    <row r="31" spans="1:20" s="113" customFormat="1" ht="24" customHeight="1">
      <c r="A31" s="453">
        <v>12</v>
      </c>
      <c r="B31" s="590" t="s">
        <v>471</v>
      </c>
      <c r="C31" s="583" t="s">
        <v>472</v>
      </c>
      <c r="D31" s="583">
        <v>54000</v>
      </c>
      <c r="E31" s="583" t="s">
        <v>203</v>
      </c>
      <c r="F31" s="583" t="s">
        <v>473</v>
      </c>
      <c r="G31" s="459" t="s">
        <v>474</v>
      </c>
      <c r="H31" s="587">
        <v>7653</v>
      </c>
      <c r="I31" s="587">
        <v>1955</v>
      </c>
      <c r="J31" s="587">
        <v>346</v>
      </c>
      <c r="K31" s="587">
        <v>703</v>
      </c>
      <c r="L31" s="587">
        <v>9208</v>
      </c>
      <c r="M31" s="587">
        <v>43748</v>
      </c>
      <c r="N31" s="587">
        <f>K31/I31*100</f>
        <v>35.959079283887469</v>
      </c>
      <c r="O31" s="587">
        <f t="shared" si="5"/>
        <v>120.31882921730042</v>
      </c>
      <c r="P31" s="587">
        <f t="shared" si="6"/>
        <v>81.014814814814812</v>
      </c>
      <c r="Q31" s="587">
        <v>0</v>
      </c>
      <c r="R31" s="587">
        <v>8263.5324999999993</v>
      </c>
      <c r="S31" s="587">
        <v>41669.125399999997</v>
      </c>
      <c r="T31" s="462" t="s">
        <v>212</v>
      </c>
    </row>
    <row r="32" spans="1:20" s="113" customFormat="1" ht="24" customHeight="1">
      <c r="A32" s="445" t="s">
        <v>21</v>
      </c>
      <c r="B32" s="591" t="s">
        <v>221</v>
      </c>
      <c r="C32" s="560"/>
      <c r="D32" s="588">
        <f>D33</f>
        <v>206823.00062999999</v>
      </c>
      <c r="E32" s="588"/>
      <c r="F32" s="588"/>
      <c r="G32" s="588"/>
      <c r="H32" s="589">
        <f t="shared" ref="H32:S33" si="9">H33</f>
        <v>34285.923300000002</v>
      </c>
      <c r="I32" s="589">
        <f t="shared" si="9"/>
        <v>6605.2273999999998</v>
      </c>
      <c r="J32" s="589">
        <f t="shared" si="9"/>
        <v>7009.8647000000001</v>
      </c>
      <c r="K32" s="589">
        <f t="shared" si="9"/>
        <v>11881.913200000001</v>
      </c>
      <c r="L32" s="589">
        <f t="shared" si="9"/>
        <v>31620.4967</v>
      </c>
      <c r="M32" s="589">
        <f t="shared" si="9"/>
        <v>31620.4967</v>
      </c>
      <c r="N32" s="589"/>
      <c r="O32" s="589">
        <f t="shared" si="5"/>
        <v>92.225886476272905</v>
      </c>
      <c r="P32" s="589">
        <f t="shared" si="6"/>
        <v>15.288675149128167</v>
      </c>
      <c r="Q32" s="589">
        <f t="shared" si="9"/>
        <v>11689.324199999999</v>
      </c>
      <c r="R32" s="589">
        <f t="shared" si="9"/>
        <v>28661.013800000001</v>
      </c>
      <c r="S32" s="589">
        <f t="shared" si="9"/>
        <v>28661.013800000001</v>
      </c>
      <c r="T32" s="491"/>
    </row>
    <row r="33" spans="1:20" s="113" customFormat="1" ht="24" customHeight="1">
      <c r="A33" s="445" t="s">
        <v>205</v>
      </c>
      <c r="B33" s="582" t="s">
        <v>206</v>
      </c>
      <c r="C33" s="548"/>
      <c r="D33" s="588">
        <f>D34</f>
        <v>206823.00062999999</v>
      </c>
      <c r="E33" s="588"/>
      <c r="F33" s="588"/>
      <c r="G33" s="588"/>
      <c r="H33" s="589">
        <f t="shared" si="9"/>
        <v>34285.923300000002</v>
      </c>
      <c r="I33" s="589">
        <f t="shared" si="9"/>
        <v>6605.2273999999998</v>
      </c>
      <c r="J33" s="589">
        <f t="shared" si="9"/>
        <v>7009.8647000000001</v>
      </c>
      <c r="K33" s="589">
        <f t="shared" si="9"/>
        <v>11881.913200000001</v>
      </c>
      <c r="L33" s="589">
        <f t="shared" si="9"/>
        <v>31620.4967</v>
      </c>
      <c r="M33" s="589">
        <f t="shared" si="9"/>
        <v>31620.4967</v>
      </c>
      <c r="N33" s="589"/>
      <c r="O33" s="589">
        <f t="shared" si="5"/>
        <v>92.225886476272905</v>
      </c>
      <c r="P33" s="589">
        <f t="shared" si="6"/>
        <v>15.288675149128167</v>
      </c>
      <c r="Q33" s="589">
        <f t="shared" si="9"/>
        <v>11689.324199999999</v>
      </c>
      <c r="R33" s="589">
        <f t="shared" si="9"/>
        <v>28661.013800000001</v>
      </c>
      <c r="S33" s="589">
        <f t="shared" si="9"/>
        <v>28661.013800000001</v>
      </c>
      <c r="T33" s="491"/>
    </row>
    <row r="34" spans="1:20" s="113" customFormat="1" ht="24" customHeight="1">
      <c r="A34" s="445"/>
      <c r="B34" s="582" t="s">
        <v>297</v>
      </c>
      <c r="C34" s="548"/>
      <c r="D34" s="588">
        <f>SUM(D35:D43)</f>
        <v>206823.00062999999</v>
      </c>
      <c r="E34" s="588"/>
      <c r="F34" s="588"/>
      <c r="G34" s="588"/>
      <c r="H34" s="589">
        <f t="shared" ref="H34:S34" si="10">SUM(H35:H43)</f>
        <v>34285.923300000002</v>
      </c>
      <c r="I34" s="589">
        <f t="shared" si="10"/>
        <v>6605.2273999999998</v>
      </c>
      <c r="J34" s="589">
        <f t="shared" si="10"/>
        <v>7009.8647000000001</v>
      </c>
      <c r="K34" s="589">
        <f t="shared" si="10"/>
        <v>11881.913200000001</v>
      </c>
      <c r="L34" s="589">
        <f t="shared" si="10"/>
        <v>31620.4967</v>
      </c>
      <c r="M34" s="589">
        <f t="shared" si="10"/>
        <v>31620.4967</v>
      </c>
      <c r="N34" s="589"/>
      <c r="O34" s="589">
        <f t="shared" si="5"/>
        <v>92.225886476272905</v>
      </c>
      <c r="P34" s="589">
        <f t="shared" si="6"/>
        <v>15.288675149128167</v>
      </c>
      <c r="Q34" s="589">
        <f t="shared" si="10"/>
        <v>11689.324199999999</v>
      </c>
      <c r="R34" s="589">
        <f t="shared" si="10"/>
        <v>28661.013800000001</v>
      </c>
      <c r="S34" s="589">
        <f t="shared" si="10"/>
        <v>28661.013800000001</v>
      </c>
      <c r="T34" s="491"/>
    </row>
    <row r="35" spans="1:20" s="113" customFormat="1" ht="24" customHeight="1">
      <c r="A35" s="453">
        <v>1</v>
      </c>
      <c r="B35" s="590" t="s">
        <v>475</v>
      </c>
      <c r="C35" s="583" t="s">
        <v>476</v>
      </c>
      <c r="D35" s="583">
        <v>4008.1580749999998</v>
      </c>
      <c r="E35" s="583" t="s">
        <v>202</v>
      </c>
      <c r="F35" s="583" t="s">
        <v>448</v>
      </c>
      <c r="G35" s="459" t="s">
        <v>477</v>
      </c>
      <c r="H35" s="587">
        <v>4008.1581000000001</v>
      </c>
      <c r="I35" s="587">
        <v>0</v>
      </c>
      <c r="J35" s="587">
        <v>0</v>
      </c>
      <c r="K35" s="587">
        <v>0</v>
      </c>
      <c r="L35" s="587">
        <v>4008.1581000000001</v>
      </c>
      <c r="M35" s="587">
        <v>4008.1581000000001</v>
      </c>
      <c r="N35" s="587"/>
      <c r="O35" s="587">
        <f t="shared" si="5"/>
        <v>100</v>
      </c>
      <c r="P35" s="587">
        <f t="shared" si="6"/>
        <v>100.00000062372789</v>
      </c>
      <c r="Q35" s="587">
        <v>0</v>
      </c>
      <c r="R35" s="587">
        <v>4008.1581000000001</v>
      </c>
      <c r="S35" s="587">
        <v>4008.1581000000001</v>
      </c>
      <c r="T35" s="462"/>
    </row>
    <row r="36" spans="1:20" s="113" customFormat="1" ht="24" customHeight="1">
      <c r="A36" s="453">
        <v>2</v>
      </c>
      <c r="B36" s="590" t="s">
        <v>478</v>
      </c>
      <c r="C36" s="583" t="s">
        <v>479</v>
      </c>
      <c r="D36" s="583">
        <v>4052.6972470000001</v>
      </c>
      <c r="E36" s="583" t="s">
        <v>202</v>
      </c>
      <c r="F36" s="583" t="s">
        <v>448</v>
      </c>
      <c r="G36" s="459" t="s">
        <v>480</v>
      </c>
      <c r="H36" s="587">
        <v>4052.6972000000001</v>
      </c>
      <c r="I36" s="587">
        <v>0</v>
      </c>
      <c r="J36" s="587">
        <v>0</v>
      </c>
      <c r="K36" s="587">
        <v>0</v>
      </c>
      <c r="L36" s="587">
        <v>4052.6972000000001</v>
      </c>
      <c r="M36" s="587">
        <v>4052.6972000000001</v>
      </c>
      <c r="N36" s="587"/>
      <c r="O36" s="587">
        <f t="shared" si="5"/>
        <v>100</v>
      </c>
      <c r="P36" s="587">
        <f t="shared" si="6"/>
        <v>99.999998840278536</v>
      </c>
      <c r="Q36" s="587">
        <v>0</v>
      </c>
      <c r="R36" s="587">
        <v>4052.6972000000001</v>
      </c>
      <c r="S36" s="587">
        <v>4052.6972000000001</v>
      </c>
      <c r="T36" s="462"/>
    </row>
    <row r="37" spans="1:20" s="113" customFormat="1" ht="24" customHeight="1">
      <c r="A37" s="453">
        <v>3</v>
      </c>
      <c r="B37" s="590" t="s">
        <v>481</v>
      </c>
      <c r="C37" s="583" t="s">
        <v>482</v>
      </c>
      <c r="D37" s="583">
        <v>1399.201544</v>
      </c>
      <c r="E37" s="583" t="s">
        <v>202</v>
      </c>
      <c r="F37" s="583" t="s">
        <v>448</v>
      </c>
      <c r="G37" s="459" t="s">
        <v>483</v>
      </c>
      <c r="H37" s="587">
        <v>1399.2014999999999</v>
      </c>
      <c r="I37" s="587">
        <v>0</v>
      </c>
      <c r="J37" s="587">
        <v>0</v>
      </c>
      <c r="K37" s="587">
        <v>0</v>
      </c>
      <c r="L37" s="587">
        <v>1399.2014999999999</v>
      </c>
      <c r="M37" s="587">
        <v>1399.2014999999999</v>
      </c>
      <c r="N37" s="587"/>
      <c r="O37" s="587">
        <f t="shared" si="5"/>
        <v>100</v>
      </c>
      <c r="P37" s="587">
        <f t="shared" si="6"/>
        <v>99.999996855349366</v>
      </c>
      <c r="Q37" s="587">
        <v>0</v>
      </c>
      <c r="R37" s="587">
        <v>1399.2014999999999</v>
      </c>
      <c r="S37" s="587">
        <v>1399.2014999999999</v>
      </c>
      <c r="T37" s="462"/>
    </row>
    <row r="38" spans="1:20" s="113" customFormat="1" ht="24" customHeight="1">
      <c r="A38" s="453">
        <v>4</v>
      </c>
      <c r="B38" s="590" t="s">
        <v>484</v>
      </c>
      <c r="C38" s="583" t="s">
        <v>485</v>
      </c>
      <c r="D38" s="583">
        <v>4970.8026639999998</v>
      </c>
      <c r="E38" s="583" t="s">
        <v>202</v>
      </c>
      <c r="F38" s="583" t="s">
        <v>448</v>
      </c>
      <c r="G38" s="459" t="s">
        <v>486</v>
      </c>
      <c r="H38" s="587">
        <v>4970.8027000000002</v>
      </c>
      <c r="I38" s="587">
        <v>0</v>
      </c>
      <c r="J38" s="587">
        <v>0</v>
      </c>
      <c r="K38" s="587">
        <v>0</v>
      </c>
      <c r="L38" s="587">
        <v>4970.8027000000002</v>
      </c>
      <c r="M38" s="587">
        <v>4970.8027000000002</v>
      </c>
      <c r="N38" s="587"/>
      <c r="O38" s="587">
        <f t="shared" si="5"/>
        <v>100</v>
      </c>
      <c r="P38" s="587">
        <f t="shared" si="6"/>
        <v>100.00000072422912</v>
      </c>
      <c r="Q38" s="587">
        <v>0</v>
      </c>
      <c r="R38" s="587">
        <v>4970.8027000000002</v>
      </c>
      <c r="S38" s="587">
        <v>4970.8027000000002</v>
      </c>
      <c r="T38" s="462"/>
    </row>
    <row r="39" spans="1:20" s="113" customFormat="1" ht="24" customHeight="1">
      <c r="A39" s="453">
        <v>5</v>
      </c>
      <c r="B39" s="590" t="s">
        <v>487</v>
      </c>
      <c r="C39" s="583" t="s">
        <v>488</v>
      </c>
      <c r="D39" s="583">
        <v>3093.5848000000001</v>
      </c>
      <c r="E39" s="583" t="s">
        <v>202</v>
      </c>
      <c r="F39" s="583" t="s">
        <v>448</v>
      </c>
      <c r="G39" s="459" t="s">
        <v>489</v>
      </c>
      <c r="H39" s="587">
        <v>3093.5848000000001</v>
      </c>
      <c r="I39" s="587">
        <v>0</v>
      </c>
      <c r="J39" s="587">
        <v>0</v>
      </c>
      <c r="K39" s="587">
        <v>0</v>
      </c>
      <c r="L39" s="587">
        <v>3093.5848000000001</v>
      </c>
      <c r="M39" s="587">
        <v>3093.5848000000001</v>
      </c>
      <c r="N39" s="587"/>
      <c r="O39" s="587">
        <f t="shared" si="5"/>
        <v>100</v>
      </c>
      <c r="P39" s="587">
        <f t="shared" si="6"/>
        <v>100</v>
      </c>
      <c r="Q39" s="587">
        <v>0</v>
      </c>
      <c r="R39" s="587">
        <v>2010.8300999999999</v>
      </c>
      <c r="S39" s="587">
        <v>2010.8300999999999</v>
      </c>
      <c r="T39" s="462"/>
    </row>
    <row r="40" spans="1:20" s="113" customFormat="1" ht="24" customHeight="1">
      <c r="A40" s="453">
        <v>6</v>
      </c>
      <c r="B40" s="590" t="s">
        <v>490</v>
      </c>
      <c r="C40" s="583" t="s">
        <v>491</v>
      </c>
      <c r="D40" s="583">
        <v>2214.1392000000001</v>
      </c>
      <c r="E40" s="583" t="s">
        <v>202</v>
      </c>
      <c r="F40" s="583" t="s">
        <v>448</v>
      </c>
      <c r="G40" s="459" t="s">
        <v>492</v>
      </c>
      <c r="H40" s="587">
        <v>2214.1392000000001</v>
      </c>
      <c r="I40" s="587">
        <v>0</v>
      </c>
      <c r="J40" s="587">
        <v>0</v>
      </c>
      <c r="K40" s="587">
        <v>0</v>
      </c>
      <c r="L40" s="587">
        <v>2214.1392000000001</v>
      </c>
      <c r="M40" s="587">
        <v>2214.1392000000001</v>
      </c>
      <c r="N40" s="587"/>
      <c r="O40" s="587">
        <f t="shared" si="5"/>
        <v>100</v>
      </c>
      <c r="P40" s="587">
        <f t="shared" si="6"/>
        <v>100</v>
      </c>
      <c r="Q40" s="587">
        <v>0</v>
      </c>
      <c r="R40" s="587">
        <v>530</v>
      </c>
      <c r="S40" s="587">
        <v>530</v>
      </c>
      <c r="T40" s="462"/>
    </row>
    <row r="41" spans="1:20" s="113" customFormat="1" ht="24" customHeight="1">
      <c r="A41" s="453">
        <v>7</v>
      </c>
      <c r="B41" s="590" t="s">
        <v>493</v>
      </c>
      <c r="C41" s="583" t="s">
        <v>494</v>
      </c>
      <c r="D41" s="583">
        <v>24263.197400000001</v>
      </c>
      <c r="E41" s="583" t="s">
        <v>202</v>
      </c>
      <c r="F41" s="583" t="s">
        <v>448</v>
      </c>
      <c r="G41" s="459" t="s">
        <v>495</v>
      </c>
      <c r="H41" s="587">
        <v>1308.4100000000001</v>
      </c>
      <c r="I41" s="587">
        <v>1308.4100000000001</v>
      </c>
      <c r="J41" s="587">
        <v>2672.2950000000001</v>
      </c>
      <c r="K41" s="587">
        <v>3722.41</v>
      </c>
      <c r="L41" s="587">
        <v>3722.41</v>
      </c>
      <c r="M41" s="587">
        <v>3722.41</v>
      </c>
      <c r="N41" s="587">
        <f>K41/I41*100</f>
        <v>284.49874274883251</v>
      </c>
      <c r="O41" s="587">
        <f t="shared" si="5"/>
        <v>284.49874274883251</v>
      </c>
      <c r="P41" s="587">
        <f t="shared" si="6"/>
        <v>15.341794977112125</v>
      </c>
      <c r="Q41" s="587">
        <v>3722.41</v>
      </c>
      <c r="R41" s="587">
        <v>3722.41</v>
      </c>
      <c r="S41" s="587">
        <v>3722.41</v>
      </c>
      <c r="T41" s="462" t="s">
        <v>212</v>
      </c>
    </row>
    <row r="42" spans="1:20" s="113" customFormat="1" ht="24" customHeight="1">
      <c r="A42" s="453">
        <v>8</v>
      </c>
      <c r="B42" s="590" t="s">
        <v>496</v>
      </c>
      <c r="C42" s="583" t="s">
        <v>497</v>
      </c>
      <c r="D42" s="583">
        <v>51589.765599999999</v>
      </c>
      <c r="E42" s="583" t="s">
        <v>202</v>
      </c>
      <c r="F42" s="583" t="s">
        <v>448</v>
      </c>
      <c r="G42" s="459" t="s">
        <v>495</v>
      </c>
      <c r="H42" s="587">
        <v>3211.9297999999999</v>
      </c>
      <c r="I42" s="587">
        <v>3211.9297999999999</v>
      </c>
      <c r="J42" s="587">
        <v>4144.9808000000003</v>
      </c>
      <c r="K42" s="587">
        <v>7966.9143000000004</v>
      </c>
      <c r="L42" s="587">
        <v>7966.9143000000004</v>
      </c>
      <c r="M42" s="587">
        <v>7966.9143000000004</v>
      </c>
      <c r="N42" s="587">
        <f>K42/I42*100</f>
        <v>248.04135818908622</v>
      </c>
      <c r="O42" s="587">
        <f t="shared" si="5"/>
        <v>248.04135818908622</v>
      </c>
      <c r="P42" s="587">
        <f t="shared" si="6"/>
        <v>15.442819340896561</v>
      </c>
      <c r="Q42" s="587">
        <v>7966.9142000000002</v>
      </c>
      <c r="R42" s="587">
        <v>7966.9142000000002</v>
      </c>
      <c r="S42" s="587">
        <v>7966.9142000000002</v>
      </c>
      <c r="T42" s="462" t="s">
        <v>212</v>
      </c>
    </row>
    <row r="43" spans="1:20" s="113" customFormat="1" ht="24" customHeight="1">
      <c r="A43" s="453">
        <v>9</v>
      </c>
      <c r="B43" s="590" t="s">
        <v>498</v>
      </c>
      <c r="C43" s="583" t="s">
        <v>499</v>
      </c>
      <c r="D43" s="583">
        <v>111231.4541</v>
      </c>
      <c r="E43" s="583" t="s">
        <v>202</v>
      </c>
      <c r="F43" s="583" t="s">
        <v>448</v>
      </c>
      <c r="G43" s="459" t="s">
        <v>500</v>
      </c>
      <c r="H43" s="587">
        <v>10027</v>
      </c>
      <c r="I43" s="587">
        <v>2084.8876</v>
      </c>
      <c r="J43" s="587">
        <v>192.5889</v>
      </c>
      <c r="K43" s="587">
        <v>192.5889</v>
      </c>
      <c r="L43" s="587">
        <v>192.5889</v>
      </c>
      <c r="M43" s="587">
        <v>192.5889</v>
      </c>
      <c r="N43" s="587">
        <f>K43/I43*100</f>
        <v>9.2373756743529007</v>
      </c>
      <c r="O43" s="587">
        <f t="shared" si="5"/>
        <v>1.9207031016256106</v>
      </c>
      <c r="P43" s="587">
        <f t="shared" si="6"/>
        <v>0.17314248164629539</v>
      </c>
      <c r="Q43" s="587">
        <v>0</v>
      </c>
      <c r="R43" s="587">
        <v>0</v>
      </c>
      <c r="S43" s="587">
        <v>0</v>
      </c>
      <c r="T43" s="462" t="s">
        <v>212</v>
      </c>
    </row>
    <row r="44" spans="1:20" s="113" customFormat="1" ht="24" customHeight="1">
      <c r="A44" s="445" t="s">
        <v>23</v>
      </c>
      <c r="B44" s="591" t="s">
        <v>501</v>
      </c>
      <c r="C44" s="548"/>
      <c r="D44" s="588">
        <f>D45</f>
        <v>187232.54480184842</v>
      </c>
      <c r="E44" s="588"/>
      <c r="F44" s="588"/>
      <c r="G44" s="588"/>
      <c r="H44" s="589">
        <f t="shared" ref="H44:S44" si="11">H45</f>
        <v>0</v>
      </c>
      <c r="I44" s="589">
        <f t="shared" si="11"/>
        <v>0</v>
      </c>
      <c r="J44" s="589">
        <f t="shared" si="11"/>
        <v>0</v>
      </c>
      <c r="K44" s="589">
        <f t="shared" si="11"/>
        <v>0</v>
      </c>
      <c r="L44" s="589">
        <f t="shared" si="11"/>
        <v>77.053299999999993</v>
      </c>
      <c r="M44" s="589">
        <f t="shared" si="11"/>
        <v>186483.78909999999</v>
      </c>
      <c r="N44" s="589"/>
      <c r="O44" s="589"/>
      <c r="P44" s="589">
        <f t="shared" si="6"/>
        <v>99.60009318751672</v>
      </c>
      <c r="Q44" s="589">
        <f t="shared" si="11"/>
        <v>0</v>
      </c>
      <c r="R44" s="589">
        <f t="shared" si="11"/>
        <v>6239.9273000000003</v>
      </c>
      <c r="S44" s="589">
        <f t="shared" si="11"/>
        <v>168210.77230000001</v>
      </c>
      <c r="T44" s="491"/>
    </row>
    <row r="45" spans="1:20" s="113" customFormat="1" ht="24" customHeight="1">
      <c r="A45" s="445" t="s">
        <v>205</v>
      </c>
      <c r="B45" s="582" t="s">
        <v>206</v>
      </c>
      <c r="C45" s="548"/>
      <c r="D45" s="588">
        <f>SUM(D46:D53)</f>
        <v>187232.54480184842</v>
      </c>
      <c r="E45" s="588"/>
      <c r="F45" s="588"/>
      <c r="G45" s="588"/>
      <c r="H45" s="589">
        <f t="shared" ref="H45:S45" si="12">SUM(H46:H53)</f>
        <v>0</v>
      </c>
      <c r="I45" s="589">
        <f t="shared" si="12"/>
        <v>0</v>
      </c>
      <c r="J45" s="589">
        <f t="shared" si="12"/>
        <v>0</v>
      </c>
      <c r="K45" s="589">
        <f t="shared" si="12"/>
        <v>0</v>
      </c>
      <c r="L45" s="589">
        <f t="shared" si="12"/>
        <v>77.053299999999993</v>
      </c>
      <c r="M45" s="589">
        <f t="shared" si="12"/>
        <v>186483.78909999999</v>
      </c>
      <c r="N45" s="589"/>
      <c r="O45" s="589"/>
      <c r="P45" s="589">
        <f t="shared" si="6"/>
        <v>99.60009318751672</v>
      </c>
      <c r="Q45" s="589">
        <f t="shared" si="12"/>
        <v>0</v>
      </c>
      <c r="R45" s="589">
        <f t="shared" si="12"/>
        <v>6239.9273000000003</v>
      </c>
      <c r="S45" s="589">
        <f t="shared" si="12"/>
        <v>168210.77230000001</v>
      </c>
      <c r="T45" s="491"/>
    </row>
    <row r="46" spans="1:20" s="113" customFormat="1" ht="24" customHeight="1">
      <c r="A46" s="453">
        <v>1</v>
      </c>
      <c r="B46" s="590" t="s">
        <v>502</v>
      </c>
      <c r="C46" s="583" t="s">
        <v>503</v>
      </c>
      <c r="D46" s="583">
        <v>25227</v>
      </c>
      <c r="E46" s="583" t="s">
        <v>202</v>
      </c>
      <c r="F46" s="583" t="s">
        <v>448</v>
      </c>
      <c r="G46" s="459" t="s">
        <v>504</v>
      </c>
      <c r="H46" s="587"/>
      <c r="I46" s="587"/>
      <c r="J46" s="587"/>
      <c r="K46" s="587"/>
      <c r="L46" s="587"/>
      <c r="M46" s="587">
        <v>21916.251</v>
      </c>
      <c r="N46" s="587"/>
      <c r="O46" s="589"/>
      <c r="P46" s="587">
        <f t="shared" si="6"/>
        <v>86.876168391009628</v>
      </c>
      <c r="Q46" s="587"/>
      <c r="R46" s="587"/>
      <c r="S46" s="587">
        <v>16100</v>
      </c>
      <c r="T46" s="462"/>
    </row>
    <row r="47" spans="1:20" s="113" customFormat="1" ht="24" customHeight="1">
      <c r="A47" s="453">
        <v>2</v>
      </c>
      <c r="B47" s="590" t="s">
        <v>505</v>
      </c>
      <c r="C47" s="583" t="s">
        <v>506</v>
      </c>
      <c r="D47" s="583">
        <v>12902.026501848401</v>
      </c>
      <c r="E47" s="583" t="s">
        <v>202</v>
      </c>
      <c r="F47" s="583" t="s">
        <v>448</v>
      </c>
      <c r="G47" s="459" t="s">
        <v>507</v>
      </c>
      <c r="H47" s="587"/>
      <c r="I47" s="587"/>
      <c r="J47" s="587"/>
      <c r="K47" s="587"/>
      <c r="L47" s="587"/>
      <c r="M47" s="587">
        <v>12902.0265</v>
      </c>
      <c r="N47" s="587"/>
      <c r="O47" s="589"/>
      <c r="P47" s="587">
        <f t="shared" si="6"/>
        <v>99.999999985673554</v>
      </c>
      <c r="Q47" s="587"/>
      <c r="R47" s="587"/>
      <c r="S47" s="587">
        <v>12255</v>
      </c>
      <c r="T47" s="462"/>
    </row>
    <row r="48" spans="1:20" s="113" customFormat="1" ht="24" customHeight="1">
      <c r="A48" s="453">
        <v>3</v>
      </c>
      <c r="B48" s="590" t="s">
        <v>508</v>
      </c>
      <c r="C48" s="583" t="s">
        <v>509</v>
      </c>
      <c r="D48" s="583">
        <v>9088.3986999999997</v>
      </c>
      <c r="E48" s="583" t="s">
        <v>202</v>
      </c>
      <c r="F48" s="583" t="s">
        <v>448</v>
      </c>
      <c r="G48" s="459" t="s">
        <v>510</v>
      </c>
      <c r="H48" s="587"/>
      <c r="I48" s="587"/>
      <c r="J48" s="587"/>
      <c r="K48" s="587"/>
      <c r="L48" s="587"/>
      <c r="M48" s="587">
        <v>3239.0508</v>
      </c>
      <c r="N48" s="587"/>
      <c r="O48" s="589"/>
      <c r="P48" s="587">
        <f t="shared" si="6"/>
        <v>35.639400370936627</v>
      </c>
      <c r="Q48" s="587"/>
      <c r="R48" s="587"/>
      <c r="S48" s="587">
        <v>3113.0659000000001</v>
      </c>
      <c r="T48" s="462"/>
    </row>
    <row r="49" spans="1:20" s="113" customFormat="1" ht="24" customHeight="1">
      <c r="A49" s="453">
        <v>4</v>
      </c>
      <c r="B49" s="590" t="s">
        <v>511</v>
      </c>
      <c r="C49" s="583" t="s">
        <v>512</v>
      </c>
      <c r="D49" s="583">
        <v>10238.7888</v>
      </c>
      <c r="E49" s="583" t="s">
        <v>202</v>
      </c>
      <c r="F49" s="583" t="s">
        <v>513</v>
      </c>
      <c r="G49" s="459" t="s">
        <v>514</v>
      </c>
      <c r="H49" s="587"/>
      <c r="I49" s="587"/>
      <c r="J49" s="587"/>
      <c r="K49" s="587"/>
      <c r="L49" s="587"/>
      <c r="M49" s="587">
        <v>18986.088400000001</v>
      </c>
      <c r="N49" s="587"/>
      <c r="O49" s="589"/>
      <c r="P49" s="587">
        <f t="shared" si="6"/>
        <v>185.43295277269513</v>
      </c>
      <c r="Q49" s="587"/>
      <c r="R49" s="587"/>
      <c r="S49" s="587">
        <v>18209.374</v>
      </c>
      <c r="T49" s="462"/>
    </row>
    <row r="50" spans="1:20" s="113" customFormat="1" ht="24" customHeight="1">
      <c r="A50" s="453">
        <v>5</v>
      </c>
      <c r="B50" s="590" t="s">
        <v>515</v>
      </c>
      <c r="C50" s="583" t="s">
        <v>516</v>
      </c>
      <c r="D50" s="583">
        <v>6163</v>
      </c>
      <c r="E50" s="583" t="s">
        <v>202</v>
      </c>
      <c r="F50" s="583" t="s">
        <v>448</v>
      </c>
      <c r="G50" s="459" t="s">
        <v>517</v>
      </c>
      <c r="H50" s="587"/>
      <c r="I50" s="587"/>
      <c r="J50" s="587"/>
      <c r="K50" s="587"/>
      <c r="L50" s="587">
        <v>77.053299999999993</v>
      </c>
      <c r="M50" s="587">
        <v>6239.9273000000003</v>
      </c>
      <c r="N50" s="587"/>
      <c r="O50" s="589"/>
      <c r="P50" s="587">
        <f t="shared" si="6"/>
        <v>101.24821190978419</v>
      </c>
      <c r="Q50" s="587"/>
      <c r="R50" s="587">
        <v>6239.9273000000003</v>
      </c>
      <c r="S50" s="587">
        <v>6239.9273000000003</v>
      </c>
      <c r="T50" s="462"/>
    </row>
    <row r="51" spans="1:20" s="113" customFormat="1" ht="24" customHeight="1">
      <c r="A51" s="453">
        <v>6</v>
      </c>
      <c r="B51" s="590" t="s">
        <v>518</v>
      </c>
      <c r="C51" s="583"/>
      <c r="D51" s="583">
        <v>3728.64</v>
      </c>
      <c r="E51" s="583" t="s">
        <v>202</v>
      </c>
      <c r="F51" s="583" t="s">
        <v>448</v>
      </c>
      <c r="G51" s="459" t="s">
        <v>519</v>
      </c>
      <c r="H51" s="587"/>
      <c r="I51" s="587"/>
      <c r="J51" s="587"/>
      <c r="K51" s="587"/>
      <c r="L51" s="587"/>
      <c r="M51" s="587">
        <v>3315.4202</v>
      </c>
      <c r="N51" s="587"/>
      <c r="O51" s="589"/>
      <c r="P51" s="587">
        <f t="shared" si="6"/>
        <v>88.917680441125995</v>
      </c>
      <c r="Q51" s="587"/>
      <c r="R51" s="587"/>
      <c r="S51" s="587">
        <v>1925.7143000000001</v>
      </c>
      <c r="T51" s="462"/>
    </row>
    <row r="52" spans="1:20" s="113" customFormat="1" ht="24" customHeight="1">
      <c r="A52" s="453">
        <v>7</v>
      </c>
      <c r="B52" s="590" t="s">
        <v>520</v>
      </c>
      <c r="C52" s="583"/>
      <c r="D52" s="583">
        <v>17017</v>
      </c>
      <c r="E52" s="583" t="s">
        <v>202</v>
      </c>
      <c r="F52" s="583" t="s">
        <v>448</v>
      </c>
      <c r="G52" s="459" t="s">
        <v>521</v>
      </c>
      <c r="H52" s="587"/>
      <c r="I52" s="587"/>
      <c r="J52" s="587"/>
      <c r="K52" s="587"/>
      <c r="L52" s="587"/>
      <c r="M52" s="587">
        <v>17017.3341</v>
      </c>
      <c r="N52" s="587"/>
      <c r="O52" s="589"/>
      <c r="P52" s="587">
        <f t="shared" si="6"/>
        <v>100.00196333078686</v>
      </c>
      <c r="Q52" s="587"/>
      <c r="R52" s="587"/>
      <c r="S52" s="587">
        <v>7500</v>
      </c>
      <c r="T52" s="462"/>
    </row>
    <row r="53" spans="1:20" s="113" customFormat="1" ht="24" customHeight="1">
      <c r="A53" s="453">
        <v>8</v>
      </c>
      <c r="B53" s="590" t="s">
        <v>522</v>
      </c>
      <c r="C53" s="583"/>
      <c r="D53" s="583">
        <v>102867.6908</v>
      </c>
      <c r="E53" s="583" t="s">
        <v>202</v>
      </c>
      <c r="F53" s="583"/>
      <c r="G53" s="459"/>
      <c r="H53" s="587"/>
      <c r="I53" s="587"/>
      <c r="J53" s="587"/>
      <c r="K53" s="587"/>
      <c r="L53" s="587"/>
      <c r="M53" s="587">
        <v>102867.6908</v>
      </c>
      <c r="N53" s="587"/>
      <c r="O53" s="589"/>
      <c r="P53" s="587">
        <f t="shared" si="6"/>
        <v>100</v>
      </c>
      <c r="Q53" s="587"/>
      <c r="R53" s="587"/>
      <c r="S53" s="587">
        <v>102867.6908</v>
      </c>
      <c r="T53" s="462"/>
    </row>
    <row r="54" spans="1:20" s="312" customFormat="1" ht="24" customHeight="1">
      <c r="A54" s="371"/>
      <c r="B54" s="95" t="s">
        <v>242</v>
      </c>
      <c r="C54" s="96"/>
      <c r="D54" s="104"/>
      <c r="E54" s="104"/>
      <c r="F54" s="104"/>
      <c r="G54" s="372"/>
      <c r="H54" s="373">
        <f t="shared" ref="H54:M54" si="13">SUM(H55:H56)</f>
        <v>300</v>
      </c>
      <c r="I54" s="373">
        <f t="shared" si="13"/>
        <v>155.4599</v>
      </c>
      <c r="J54" s="374">
        <f t="shared" si="13"/>
        <v>0</v>
      </c>
      <c r="K54" s="374">
        <f t="shared" si="13"/>
        <v>17.5352</v>
      </c>
      <c r="L54" s="374">
        <f t="shared" si="13"/>
        <v>556.59550000000002</v>
      </c>
      <c r="M54" s="374">
        <f t="shared" si="13"/>
        <v>32509.603499999997</v>
      </c>
      <c r="N54" s="375">
        <f>K54/I54*100</f>
        <v>11.279564698034669</v>
      </c>
      <c r="O54" s="375">
        <f>L54/H54*100</f>
        <v>185.53183333333334</v>
      </c>
      <c r="P54" s="373"/>
      <c r="Q54" s="374">
        <f>SUM(Q55:Q56)</f>
        <v>0</v>
      </c>
      <c r="R54" s="374">
        <f>SUM(R55:R56)</f>
        <v>556.52480000000003</v>
      </c>
      <c r="S54" s="374">
        <f>SUM(S55:S56)</f>
        <v>32034.761200000001</v>
      </c>
      <c r="T54" s="376"/>
    </row>
    <row r="55" spans="1:20" s="312" customFormat="1" ht="24" customHeight="1">
      <c r="A55" s="95" t="s">
        <v>79</v>
      </c>
      <c r="B55" s="95" t="s">
        <v>70</v>
      </c>
      <c r="C55" s="103" t="s">
        <v>80</v>
      </c>
      <c r="D55" s="103" t="s">
        <v>80</v>
      </c>
      <c r="E55" s="104" t="s">
        <v>81</v>
      </c>
      <c r="F55" s="104"/>
      <c r="G55" s="103" t="s">
        <v>80</v>
      </c>
      <c r="H55" s="373">
        <f t="shared" ref="H55:M55" si="14">H61+H70+H71</f>
        <v>300</v>
      </c>
      <c r="I55" s="373">
        <f t="shared" si="14"/>
        <v>155.4599</v>
      </c>
      <c r="J55" s="374">
        <f t="shared" si="14"/>
        <v>0</v>
      </c>
      <c r="K55" s="374">
        <f t="shared" si="14"/>
        <v>17.5352</v>
      </c>
      <c r="L55" s="374">
        <f t="shared" si="14"/>
        <v>556.59550000000002</v>
      </c>
      <c r="M55" s="374">
        <f t="shared" si="14"/>
        <v>32509.603499999997</v>
      </c>
      <c r="N55" s="375">
        <f t="shared" ref="N55" si="15">K55/I55*100</f>
        <v>11.279564698034669</v>
      </c>
      <c r="O55" s="375">
        <f t="shared" ref="O55" si="16">L55/H55*100</f>
        <v>185.53183333333334</v>
      </c>
      <c r="P55" s="373"/>
      <c r="Q55" s="374">
        <f>Q61+Q70+Q71</f>
        <v>0</v>
      </c>
      <c r="R55" s="374">
        <f>R61+R70+R71</f>
        <v>556.52480000000003</v>
      </c>
      <c r="S55" s="374">
        <f>S61+S70+S71</f>
        <v>32034.761200000001</v>
      </c>
      <c r="T55" s="376"/>
    </row>
    <row r="56" spans="1:20" s="321" customFormat="1" ht="24" customHeight="1">
      <c r="A56" s="95" t="s">
        <v>79</v>
      </c>
      <c r="B56" s="95" t="s">
        <v>70</v>
      </c>
      <c r="C56" s="103" t="s">
        <v>80</v>
      </c>
      <c r="D56" s="103" t="s">
        <v>80</v>
      </c>
      <c r="E56" s="104" t="s">
        <v>82</v>
      </c>
      <c r="F56" s="104"/>
      <c r="G56" s="103" t="s">
        <v>80</v>
      </c>
      <c r="H56" s="373">
        <v>0</v>
      </c>
      <c r="I56" s="373">
        <v>0</v>
      </c>
      <c r="J56" s="374">
        <v>0</v>
      </c>
      <c r="K56" s="374">
        <v>0</v>
      </c>
      <c r="L56" s="374">
        <v>0</v>
      </c>
      <c r="M56" s="374">
        <v>0</v>
      </c>
      <c r="N56" s="375">
        <v>0</v>
      </c>
      <c r="O56" s="375">
        <v>0</v>
      </c>
      <c r="P56" s="373"/>
      <c r="Q56" s="374">
        <v>0</v>
      </c>
      <c r="R56" s="374">
        <v>0</v>
      </c>
      <c r="S56" s="374">
        <v>0</v>
      </c>
      <c r="T56" s="376"/>
    </row>
    <row r="57" spans="1:20" s="312" customFormat="1" ht="24" customHeight="1">
      <c r="A57" s="380" t="s">
        <v>84</v>
      </c>
      <c r="B57" s="68" t="s">
        <v>85</v>
      </c>
      <c r="C57" s="49"/>
      <c r="D57" s="282"/>
      <c r="E57" s="282"/>
      <c r="F57" s="282"/>
      <c r="G57" s="107"/>
      <c r="H57" s="381">
        <f>H58</f>
        <v>300</v>
      </c>
      <c r="I57" s="381">
        <f t="shared" ref="I57:S57" si="17">I58</f>
        <v>155.4599</v>
      </c>
      <c r="J57" s="381">
        <f t="shared" si="17"/>
        <v>0</v>
      </c>
      <c r="K57" s="381">
        <f t="shared" si="17"/>
        <v>17.5352</v>
      </c>
      <c r="L57" s="381">
        <f t="shared" si="17"/>
        <v>556.59550000000002</v>
      </c>
      <c r="M57" s="381">
        <f t="shared" si="17"/>
        <v>1957.6132000000002</v>
      </c>
      <c r="N57" s="381"/>
      <c r="O57" s="381"/>
      <c r="P57" s="381"/>
      <c r="Q57" s="381">
        <f t="shared" si="17"/>
        <v>0</v>
      </c>
      <c r="R57" s="381">
        <f t="shared" si="17"/>
        <v>556.52480000000003</v>
      </c>
      <c r="S57" s="381">
        <f t="shared" si="17"/>
        <v>2012.2726000000002</v>
      </c>
      <c r="T57" s="110"/>
    </row>
    <row r="58" spans="1:20" s="113" customFormat="1" ht="24" customHeight="1">
      <c r="A58" s="382" t="s">
        <v>243</v>
      </c>
      <c r="B58" s="68" t="s">
        <v>72</v>
      </c>
      <c r="C58" s="49"/>
      <c r="D58" s="282"/>
      <c r="E58" s="282"/>
      <c r="F58" s="282"/>
      <c r="G58" s="107"/>
      <c r="H58" s="381">
        <f>H59+H60</f>
        <v>300</v>
      </c>
      <c r="I58" s="381">
        <f t="shared" ref="I58:S58" si="18">I59+I60</f>
        <v>155.4599</v>
      </c>
      <c r="J58" s="381">
        <f t="shared" si="18"/>
        <v>0</v>
      </c>
      <c r="K58" s="381">
        <f t="shared" si="18"/>
        <v>17.5352</v>
      </c>
      <c r="L58" s="381">
        <f t="shared" si="18"/>
        <v>556.59550000000002</v>
      </c>
      <c r="M58" s="381">
        <f t="shared" si="18"/>
        <v>1957.6132000000002</v>
      </c>
      <c r="N58" s="381"/>
      <c r="O58" s="381"/>
      <c r="P58" s="381"/>
      <c r="Q58" s="381">
        <f t="shared" si="18"/>
        <v>0</v>
      </c>
      <c r="R58" s="381">
        <f t="shared" si="18"/>
        <v>556.52480000000003</v>
      </c>
      <c r="S58" s="381">
        <f t="shared" si="18"/>
        <v>2012.2726000000002</v>
      </c>
      <c r="T58" s="383"/>
    </row>
    <row r="59" spans="1:20" s="113" customFormat="1" ht="24" customHeight="1">
      <c r="A59" s="382"/>
      <c r="B59" s="384" t="s">
        <v>252</v>
      </c>
      <c r="C59" s="49"/>
      <c r="D59" s="385"/>
      <c r="E59" s="385"/>
      <c r="F59" s="385"/>
      <c r="G59" s="386"/>
      <c r="H59" s="381">
        <v>0</v>
      </c>
      <c r="I59" s="381">
        <v>0</v>
      </c>
      <c r="J59" s="381">
        <v>0</v>
      </c>
      <c r="K59" s="381">
        <v>0</v>
      </c>
      <c r="L59" s="381">
        <v>0</v>
      </c>
      <c r="M59" s="381">
        <v>0</v>
      </c>
      <c r="N59" s="381"/>
      <c r="O59" s="381"/>
      <c r="P59" s="381"/>
      <c r="Q59" s="381">
        <v>0</v>
      </c>
      <c r="R59" s="381">
        <v>0</v>
      </c>
      <c r="S59" s="381">
        <v>0</v>
      </c>
      <c r="T59" s="383"/>
    </row>
    <row r="60" spans="1:20" s="113" customFormat="1" ht="24" customHeight="1">
      <c r="A60" s="382"/>
      <c r="B60" s="384" t="s">
        <v>253</v>
      </c>
      <c r="C60" s="49"/>
      <c r="D60" s="385"/>
      <c r="E60" s="385"/>
      <c r="F60" s="385"/>
      <c r="G60" s="386"/>
      <c r="H60" s="381">
        <f>H61</f>
        <v>300</v>
      </c>
      <c r="I60" s="381">
        <f t="shared" ref="I60:S60" si="19">I61</f>
        <v>155.4599</v>
      </c>
      <c r="J60" s="381">
        <f t="shared" si="19"/>
        <v>0</v>
      </c>
      <c r="K60" s="381">
        <f t="shared" si="19"/>
        <v>17.5352</v>
      </c>
      <c r="L60" s="381">
        <f t="shared" si="19"/>
        <v>556.59550000000002</v>
      </c>
      <c r="M60" s="381">
        <f t="shared" si="19"/>
        <v>1957.6132000000002</v>
      </c>
      <c r="N60" s="381"/>
      <c r="O60" s="381"/>
      <c r="P60" s="381"/>
      <c r="Q60" s="381">
        <f t="shared" si="19"/>
        <v>0</v>
      </c>
      <c r="R60" s="381">
        <f t="shared" si="19"/>
        <v>556.52480000000003</v>
      </c>
      <c r="S60" s="381">
        <f t="shared" si="19"/>
        <v>2012.2726000000002</v>
      </c>
      <c r="T60" s="383"/>
    </row>
    <row r="61" spans="1:20" s="115" customFormat="1" ht="24" customHeight="1">
      <c r="A61" s="387">
        <v>1</v>
      </c>
      <c r="B61" s="388" t="s">
        <v>244</v>
      </c>
      <c r="C61" s="389" t="s">
        <v>245</v>
      </c>
      <c r="D61" s="390">
        <v>2309.6295490000002</v>
      </c>
      <c r="E61" s="390" t="s">
        <v>246</v>
      </c>
      <c r="F61" s="390" t="s">
        <v>247</v>
      </c>
      <c r="G61" s="391" t="s">
        <v>248</v>
      </c>
      <c r="H61" s="378">
        <v>300</v>
      </c>
      <c r="I61" s="378">
        <v>155.4599</v>
      </c>
      <c r="J61" s="392">
        <v>0</v>
      </c>
      <c r="K61" s="392">
        <v>17.5352</v>
      </c>
      <c r="L61" s="392">
        <f>55.024+4.3215+115.3487+136.9631+95.53+84.8314+47.0416+17.5352</f>
        <v>556.59550000000002</v>
      </c>
      <c r="M61" s="392">
        <f>1401.0177+55.024+4.3215+115.3487+136.9631+95.53+84.8314+47.0416+17.5352</f>
        <v>1957.6132000000002</v>
      </c>
      <c r="N61" s="393">
        <f t="shared" ref="N61" si="20">K61/I61*100</f>
        <v>11.279564698034669</v>
      </c>
      <c r="O61" s="393">
        <f t="shared" ref="O61" si="21">L61/H61*100</f>
        <v>185.53183333333334</v>
      </c>
      <c r="P61" s="393">
        <f t="shared" ref="P61" si="22">M61/D61*100</f>
        <v>84.758752798585718</v>
      </c>
      <c r="Q61" s="394">
        <v>0</v>
      </c>
      <c r="R61" s="394">
        <f>359.3476+197.1772</f>
        <v>556.52480000000003</v>
      </c>
      <c r="S61" s="395">
        <f>1455.7478+359.3476+197.1772</f>
        <v>2012.2726000000002</v>
      </c>
      <c r="T61" s="396" t="s">
        <v>249</v>
      </c>
    </row>
    <row r="62" spans="1:20" s="312" customFormat="1" ht="24" customHeight="1">
      <c r="A62" s="397" t="s">
        <v>250</v>
      </c>
      <c r="B62" s="70" t="s">
        <v>251</v>
      </c>
      <c r="C62" s="51"/>
      <c r="D62" s="282"/>
      <c r="E62" s="282"/>
      <c r="F62" s="282"/>
      <c r="G62" s="107"/>
      <c r="H62" s="381">
        <f t="shared" ref="H62:M62" si="23">H63</f>
        <v>0</v>
      </c>
      <c r="I62" s="381">
        <f t="shared" si="23"/>
        <v>0</v>
      </c>
      <c r="J62" s="381">
        <f t="shared" si="23"/>
        <v>0</v>
      </c>
      <c r="K62" s="381">
        <f t="shared" si="23"/>
        <v>0</v>
      </c>
      <c r="L62" s="381">
        <f t="shared" si="23"/>
        <v>0</v>
      </c>
      <c r="M62" s="381">
        <f t="shared" si="23"/>
        <v>0</v>
      </c>
      <c r="N62" s="381"/>
      <c r="O62" s="381"/>
      <c r="P62" s="381"/>
      <c r="Q62" s="381">
        <f>Q63</f>
        <v>0</v>
      </c>
      <c r="R62" s="381">
        <f>R63</f>
        <v>0</v>
      </c>
      <c r="S62" s="381">
        <f>S63</f>
        <v>0</v>
      </c>
      <c r="T62" s="110"/>
    </row>
    <row r="63" spans="1:20" s="321" customFormat="1" ht="24" customHeight="1">
      <c r="A63" s="382" t="s">
        <v>243</v>
      </c>
      <c r="B63" s="68" t="s">
        <v>72</v>
      </c>
      <c r="C63" s="49"/>
      <c r="D63" s="282"/>
      <c r="E63" s="282"/>
      <c r="F63" s="282"/>
      <c r="G63" s="107"/>
      <c r="H63" s="398">
        <f>H64+H65</f>
        <v>0</v>
      </c>
      <c r="I63" s="398">
        <f t="shared" ref="I63:S63" si="24">I64+I65</f>
        <v>0</v>
      </c>
      <c r="J63" s="398">
        <f t="shared" si="24"/>
        <v>0</v>
      </c>
      <c r="K63" s="398">
        <f t="shared" si="24"/>
        <v>0</v>
      </c>
      <c r="L63" s="398">
        <f t="shared" si="24"/>
        <v>0</v>
      </c>
      <c r="M63" s="398">
        <f t="shared" si="24"/>
        <v>0</v>
      </c>
      <c r="N63" s="398"/>
      <c r="O63" s="398"/>
      <c r="P63" s="398"/>
      <c r="Q63" s="398">
        <f t="shared" si="24"/>
        <v>0</v>
      </c>
      <c r="R63" s="398">
        <f t="shared" si="24"/>
        <v>0</v>
      </c>
      <c r="S63" s="398">
        <f t="shared" si="24"/>
        <v>0</v>
      </c>
      <c r="T63" s="110"/>
    </row>
    <row r="64" spans="1:20" s="312" customFormat="1" ht="24" customHeight="1">
      <c r="A64" s="382"/>
      <c r="B64" s="384" t="s">
        <v>252</v>
      </c>
      <c r="C64" s="49"/>
      <c r="D64" s="282"/>
      <c r="E64" s="282"/>
      <c r="F64" s="282"/>
      <c r="G64" s="107"/>
      <c r="H64" s="398">
        <v>0</v>
      </c>
      <c r="I64" s="398">
        <v>0</v>
      </c>
      <c r="J64" s="398">
        <v>0</v>
      </c>
      <c r="K64" s="398">
        <v>0</v>
      </c>
      <c r="L64" s="398">
        <v>0</v>
      </c>
      <c r="M64" s="398">
        <v>0</v>
      </c>
      <c r="N64" s="398"/>
      <c r="O64" s="398"/>
      <c r="P64" s="398"/>
      <c r="Q64" s="398">
        <v>0</v>
      </c>
      <c r="R64" s="398">
        <v>0</v>
      </c>
      <c r="S64" s="398">
        <v>0</v>
      </c>
      <c r="T64" s="110"/>
    </row>
    <row r="65" spans="1:20" s="312" customFormat="1" ht="24" customHeight="1">
      <c r="A65" s="382"/>
      <c r="B65" s="384" t="s">
        <v>253</v>
      </c>
      <c r="C65" s="49"/>
      <c r="D65" s="282"/>
      <c r="E65" s="282"/>
      <c r="F65" s="282"/>
      <c r="G65" s="107"/>
      <c r="H65" s="398">
        <v>0</v>
      </c>
      <c r="I65" s="398">
        <v>0</v>
      </c>
      <c r="J65" s="398">
        <v>0</v>
      </c>
      <c r="K65" s="398">
        <v>0</v>
      </c>
      <c r="L65" s="398">
        <v>0</v>
      </c>
      <c r="M65" s="398">
        <v>0</v>
      </c>
      <c r="N65" s="398"/>
      <c r="O65" s="398"/>
      <c r="P65" s="398"/>
      <c r="Q65" s="398">
        <v>0</v>
      </c>
      <c r="R65" s="398">
        <v>0</v>
      </c>
      <c r="S65" s="398">
        <v>0</v>
      </c>
      <c r="T65" s="110"/>
    </row>
    <row r="66" spans="1:20" s="312" customFormat="1" ht="24" customHeight="1">
      <c r="A66" s="62" t="s">
        <v>254</v>
      </c>
      <c r="B66" s="68" t="s">
        <v>255</v>
      </c>
      <c r="C66" s="377"/>
      <c r="D66" s="399"/>
      <c r="E66" s="400"/>
      <c r="F66" s="400"/>
      <c r="G66" s="401"/>
      <c r="H66" s="381">
        <f>H67</f>
        <v>0</v>
      </c>
      <c r="I66" s="381">
        <f t="shared" ref="I66:S66" si="25">I67</f>
        <v>0</v>
      </c>
      <c r="J66" s="381">
        <f t="shared" si="25"/>
        <v>0</v>
      </c>
      <c r="K66" s="381">
        <f t="shared" si="25"/>
        <v>0</v>
      </c>
      <c r="L66" s="381">
        <f t="shared" si="25"/>
        <v>0</v>
      </c>
      <c r="M66" s="381">
        <f t="shared" si="25"/>
        <v>30551.990299999998</v>
      </c>
      <c r="N66" s="381"/>
      <c r="O66" s="381"/>
      <c r="P66" s="381"/>
      <c r="Q66" s="381">
        <f t="shared" si="25"/>
        <v>0</v>
      </c>
      <c r="R66" s="381">
        <f t="shared" si="25"/>
        <v>0</v>
      </c>
      <c r="S66" s="381">
        <f t="shared" si="25"/>
        <v>30022.488600000001</v>
      </c>
      <c r="T66" s="402"/>
    </row>
    <row r="67" spans="1:20" s="321" customFormat="1" ht="24" customHeight="1">
      <c r="A67" s="62" t="s">
        <v>243</v>
      </c>
      <c r="B67" s="68" t="s">
        <v>72</v>
      </c>
      <c r="C67" s="377"/>
      <c r="D67" s="399"/>
      <c r="E67" s="400"/>
      <c r="F67" s="400"/>
      <c r="G67" s="401"/>
      <c r="H67" s="381">
        <f>H68+H69</f>
        <v>0</v>
      </c>
      <c r="I67" s="381">
        <f t="shared" ref="I67:S67" si="26">I68+I69</f>
        <v>0</v>
      </c>
      <c r="J67" s="381">
        <f t="shared" si="26"/>
        <v>0</v>
      </c>
      <c r="K67" s="381">
        <f t="shared" si="26"/>
        <v>0</v>
      </c>
      <c r="L67" s="381">
        <f t="shared" si="26"/>
        <v>0</v>
      </c>
      <c r="M67" s="381">
        <f t="shared" si="26"/>
        <v>30551.990299999998</v>
      </c>
      <c r="N67" s="381"/>
      <c r="O67" s="381"/>
      <c r="P67" s="381"/>
      <c r="Q67" s="381">
        <f t="shared" si="26"/>
        <v>0</v>
      </c>
      <c r="R67" s="381">
        <f t="shared" si="26"/>
        <v>0</v>
      </c>
      <c r="S67" s="381">
        <f t="shared" si="26"/>
        <v>30022.488600000001</v>
      </c>
      <c r="T67" s="402"/>
    </row>
    <row r="68" spans="1:20" s="312" customFormat="1" ht="24" customHeight="1">
      <c r="A68" s="62"/>
      <c r="B68" s="384" t="s">
        <v>252</v>
      </c>
      <c r="C68" s="377"/>
      <c r="D68" s="399"/>
      <c r="E68" s="403"/>
      <c r="F68" s="403"/>
      <c r="G68" s="404"/>
      <c r="H68" s="381">
        <v>0</v>
      </c>
      <c r="I68" s="381">
        <v>0</v>
      </c>
      <c r="J68" s="381">
        <v>0</v>
      </c>
      <c r="K68" s="381">
        <v>0</v>
      </c>
      <c r="L68" s="381">
        <v>0</v>
      </c>
      <c r="M68" s="381">
        <v>0</v>
      </c>
      <c r="N68" s="381"/>
      <c r="O68" s="381"/>
      <c r="P68" s="381"/>
      <c r="Q68" s="381">
        <v>0</v>
      </c>
      <c r="R68" s="381">
        <v>0</v>
      </c>
      <c r="S68" s="381">
        <v>0</v>
      </c>
      <c r="T68" s="402"/>
    </row>
    <row r="69" spans="1:20" s="312" customFormat="1" ht="24" customHeight="1">
      <c r="A69" s="62"/>
      <c r="B69" s="384" t="s">
        <v>253</v>
      </c>
      <c r="C69" s="377"/>
      <c r="D69" s="399"/>
      <c r="E69" s="403"/>
      <c r="F69" s="403"/>
      <c r="G69" s="404"/>
      <c r="H69" s="381">
        <f>SUM(H70:H71)</f>
        <v>0</v>
      </c>
      <c r="I69" s="381">
        <f t="shared" ref="I69:S69" si="27">SUM(I70:I71)</f>
        <v>0</v>
      </c>
      <c r="J69" s="381">
        <f t="shared" si="27"/>
        <v>0</v>
      </c>
      <c r="K69" s="381">
        <f t="shared" si="27"/>
        <v>0</v>
      </c>
      <c r="L69" s="381">
        <f t="shared" si="27"/>
        <v>0</v>
      </c>
      <c r="M69" s="381">
        <f t="shared" si="27"/>
        <v>30551.990299999998</v>
      </c>
      <c r="N69" s="381"/>
      <c r="O69" s="381"/>
      <c r="P69" s="381"/>
      <c r="Q69" s="381">
        <f t="shared" si="27"/>
        <v>0</v>
      </c>
      <c r="R69" s="381">
        <f t="shared" si="27"/>
        <v>0</v>
      </c>
      <c r="S69" s="381">
        <f t="shared" si="27"/>
        <v>30022.488600000001</v>
      </c>
      <c r="T69" s="402"/>
    </row>
    <row r="70" spans="1:20" s="312" customFormat="1" ht="24" customHeight="1">
      <c r="A70" s="405">
        <v>1</v>
      </c>
      <c r="B70" s="406" t="s">
        <v>256</v>
      </c>
      <c r="C70" s="407" t="s">
        <v>257</v>
      </c>
      <c r="D70" s="408">
        <f>87229098.08/10000</f>
        <v>8722.9098080000003</v>
      </c>
      <c r="E70" s="391" t="s">
        <v>246</v>
      </c>
      <c r="F70" s="391" t="s">
        <v>247</v>
      </c>
      <c r="G70" s="391" t="s">
        <v>258</v>
      </c>
      <c r="H70" s="409">
        <v>0</v>
      </c>
      <c r="I70" s="409">
        <v>0</v>
      </c>
      <c r="J70" s="410">
        <v>0</v>
      </c>
      <c r="K70" s="410">
        <v>0</v>
      </c>
      <c r="L70" s="410">
        <v>0</v>
      </c>
      <c r="M70" s="393">
        <f>843.0183+1628.5315+2709.3183+236.2629+250.0902+332.8779+39.664+13.8825+74.5376+382.6335+457.5674+38.5461+10.6304+226.3581+9.6579+401.5912+384.3617</f>
        <v>8039.5294999999987</v>
      </c>
      <c r="N70" s="393">
        <v>0</v>
      </c>
      <c r="O70" s="393">
        <v>0</v>
      </c>
      <c r="P70" s="393">
        <f t="shared" ref="P70:P71" si="28">M70/D70*100</f>
        <v>92.165684123281238</v>
      </c>
      <c r="Q70" s="394">
        <v>0</v>
      </c>
      <c r="R70" s="394">
        <v>0</v>
      </c>
      <c r="S70" s="394">
        <f>639.52+3847.73+2058.319+213.5425+202.8+402.7695+345.7323+74.6318</f>
        <v>7785.0450999999994</v>
      </c>
      <c r="T70" s="379"/>
    </row>
    <row r="71" spans="1:20" s="312" customFormat="1" ht="24" customHeight="1">
      <c r="A71" s="405">
        <v>2</v>
      </c>
      <c r="B71" s="411" t="s">
        <v>259</v>
      </c>
      <c r="C71" s="407" t="s">
        <v>260</v>
      </c>
      <c r="D71" s="408">
        <v>24884.8986</v>
      </c>
      <c r="E71" s="391" t="s">
        <v>246</v>
      </c>
      <c r="F71" s="391" t="s">
        <v>247</v>
      </c>
      <c r="G71" s="391" t="s">
        <v>261</v>
      </c>
      <c r="H71" s="409">
        <v>0</v>
      </c>
      <c r="I71" s="409">
        <v>0</v>
      </c>
      <c r="J71" s="410">
        <v>0</v>
      </c>
      <c r="K71" s="410">
        <v>0</v>
      </c>
      <c r="L71" s="410">
        <v>0</v>
      </c>
      <c r="M71" s="393">
        <f>9604.98+696.5447+194.4203+167.4367+221.7444+2133.393+1845.1653+470.4538+2490.7311+1600.5236+456.3824+607.0788+2023.6067</f>
        <v>22512.460799999997</v>
      </c>
      <c r="N71" s="393">
        <v>0</v>
      </c>
      <c r="O71" s="393">
        <v>0</v>
      </c>
      <c r="P71" s="393">
        <f t="shared" si="28"/>
        <v>90.466355366221975</v>
      </c>
      <c r="Q71" s="394">
        <v>0</v>
      </c>
      <c r="R71" s="394">
        <v>0</v>
      </c>
      <c r="S71" s="394">
        <f>10048.82+3573.6498+228.51+5657.4911+388.4625+1450.7761+889.734</f>
        <v>22237.443500000001</v>
      </c>
      <c r="T71" s="379"/>
    </row>
    <row r="72" spans="1:20" s="312" customFormat="1" ht="24" customHeight="1">
      <c r="A72" s="438"/>
      <c r="B72" s="584" t="s">
        <v>524</v>
      </c>
      <c r="C72" s="576"/>
      <c r="D72" s="585">
        <f t="shared" ref="D72:F72" si="29">D73+D74</f>
        <v>512316.28</v>
      </c>
      <c r="E72" s="585"/>
      <c r="F72" s="585">
        <f t="shared" si="29"/>
        <v>0</v>
      </c>
      <c r="G72" s="585"/>
      <c r="H72" s="585">
        <f>H73+H74</f>
        <v>82106.37</v>
      </c>
      <c r="I72" s="585">
        <f>I73+I74</f>
        <v>31633</v>
      </c>
      <c r="J72" s="585">
        <f>J73+J74</f>
        <v>7587.0324999999993</v>
      </c>
      <c r="K72" s="585">
        <f>K73+K74</f>
        <v>10008.3398</v>
      </c>
      <c r="L72" s="585">
        <f t="shared" ref="L72:S72" si="30">L73+L74</f>
        <v>45978.489700000006</v>
      </c>
      <c r="M72" s="585">
        <f t="shared" si="30"/>
        <v>119512.13510000001</v>
      </c>
      <c r="N72" s="594">
        <f>K72/I72*100</f>
        <v>31.638920747320835</v>
      </c>
      <c r="O72" s="595">
        <f>L72/H72*100</f>
        <v>55.998687677947537</v>
      </c>
      <c r="P72" s="595">
        <f>M72/D72*100</f>
        <v>23.327803500603185</v>
      </c>
      <c r="Q72" s="585">
        <f t="shared" si="30"/>
        <v>5263.4044999999996</v>
      </c>
      <c r="R72" s="585">
        <f t="shared" si="30"/>
        <v>47119.7736</v>
      </c>
      <c r="S72" s="585">
        <f t="shared" si="30"/>
        <v>111387.6409</v>
      </c>
      <c r="T72" s="499"/>
    </row>
    <row r="73" spans="1:20" s="312" customFormat="1" ht="24" customHeight="1">
      <c r="A73" s="584" t="s">
        <v>200</v>
      </c>
      <c r="B73" s="584" t="s">
        <v>24</v>
      </c>
      <c r="C73" s="579" t="s">
        <v>201</v>
      </c>
      <c r="D73" s="585">
        <f t="shared" ref="D73" si="31">SUM(D93:D96)</f>
        <v>31277.119999999999</v>
      </c>
      <c r="E73" s="578" t="s">
        <v>202</v>
      </c>
      <c r="F73" s="585"/>
      <c r="G73" s="579" t="s">
        <v>201</v>
      </c>
      <c r="H73" s="585">
        <f>SUM(H93:H96)</f>
        <v>0</v>
      </c>
      <c r="I73" s="585">
        <f>SUM(I93:I96)</f>
        <v>0</v>
      </c>
      <c r="J73" s="585">
        <f>SUM(J93:J96)</f>
        <v>0</v>
      </c>
      <c r="K73" s="585">
        <f>SUM(K93:K96)</f>
        <v>0</v>
      </c>
      <c r="L73" s="585">
        <f>SUM(L93:L96)</f>
        <v>2135.86</v>
      </c>
      <c r="M73" s="585">
        <f t="shared" ref="M73:S73" si="32">SUM(M93:M96)</f>
        <v>38101.116000000002</v>
      </c>
      <c r="N73" s="594"/>
      <c r="O73" s="595"/>
      <c r="P73" s="595">
        <f>M73/D73*100</f>
        <v>121.81785279463071</v>
      </c>
      <c r="Q73" s="585">
        <f t="shared" si="32"/>
        <v>0</v>
      </c>
      <c r="R73" s="585">
        <f t="shared" si="32"/>
        <v>2695.75</v>
      </c>
      <c r="S73" s="585">
        <f t="shared" si="32"/>
        <v>37101.279999999999</v>
      </c>
      <c r="T73" s="499"/>
    </row>
    <row r="74" spans="1:20" s="312" customFormat="1" ht="24" customHeight="1">
      <c r="A74" s="584" t="s">
        <v>200</v>
      </c>
      <c r="B74" s="584" t="s">
        <v>24</v>
      </c>
      <c r="C74" s="585"/>
      <c r="D74" s="585">
        <f>SUM(D78:D80)+D88</f>
        <v>481039.16000000003</v>
      </c>
      <c r="E74" s="578" t="s">
        <v>203</v>
      </c>
      <c r="F74" s="585"/>
      <c r="G74" s="579" t="s">
        <v>201</v>
      </c>
      <c r="H74" s="585">
        <f t="shared" ref="H74:M74" si="33">SUM(H78:H80)+H88</f>
        <v>82106.37</v>
      </c>
      <c r="I74" s="585">
        <f t="shared" si="33"/>
        <v>31633</v>
      </c>
      <c r="J74" s="585">
        <f t="shared" si="33"/>
        <v>7587.0324999999993</v>
      </c>
      <c r="K74" s="585">
        <f t="shared" si="33"/>
        <v>10008.3398</v>
      </c>
      <c r="L74" s="585">
        <f t="shared" si="33"/>
        <v>43842.629700000005</v>
      </c>
      <c r="M74" s="585">
        <f t="shared" si="33"/>
        <v>81411.019100000005</v>
      </c>
      <c r="N74" s="594">
        <f>K74/I74*100</f>
        <v>31.638920747320835</v>
      </c>
      <c r="O74" s="595">
        <f>L74/H74*100</f>
        <v>53.397354797197835</v>
      </c>
      <c r="P74" s="595">
        <f>M74/D74*100</f>
        <v>16.923989951254693</v>
      </c>
      <c r="Q74" s="585">
        <f>SUM(Q78:Q80)+Q88</f>
        <v>5263.4044999999996</v>
      </c>
      <c r="R74" s="585">
        <f>SUM(R78:R80)+R88</f>
        <v>44424.0236</v>
      </c>
      <c r="S74" s="585">
        <f>SUM(S78:S80)+S88</f>
        <v>74286.3609</v>
      </c>
      <c r="T74" s="499"/>
    </row>
    <row r="75" spans="1:20" s="312" customFormat="1" ht="24" customHeight="1">
      <c r="A75" s="599" t="s">
        <v>19</v>
      </c>
      <c r="B75" s="600" t="s">
        <v>204</v>
      </c>
      <c r="C75" s="601"/>
      <c r="D75" s="554"/>
      <c r="E75" s="554"/>
      <c r="F75" s="554"/>
      <c r="G75" s="602"/>
      <c r="H75" s="554">
        <f t="shared" ref="H75:M75" si="34">H77+H81</f>
        <v>72843.37</v>
      </c>
      <c r="I75" s="554">
        <f t="shared" si="34"/>
        <v>31633</v>
      </c>
      <c r="J75" s="554">
        <f t="shared" si="34"/>
        <v>7587.0324999999993</v>
      </c>
      <c r="K75" s="554">
        <f t="shared" si="34"/>
        <v>10008.3398</v>
      </c>
      <c r="L75" s="554">
        <f t="shared" si="34"/>
        <v>43842.629700000005</v>
      </c>
      <c r="M75" s="554">
        <f t="shared" si="34"/>
        <v>81411.019100000005</v>
      </c>
      <c r="N75" s="603">
        <f>K75/I75*100</f>
        <v>31.638920747320835</v>
      </c>
      <c r="O75" s="604">
        <f>L75/H75*100</f>
        <v>60.187536216405157</v>
      </c>
      <c r="P75" s="604" t="e">
        <f>M75/D75*100</f>
        <v>#DIV/0!</v>
      </c>
      <c r="Q75" s="554">
        <f>Q77+Q81</f>
        <v>5263.4044999999996</v>
      </c>
      <c r="R75" s="554">
        <f>R77+R81</f>
        <v>44424.0236</v>
      </c>
      <c r="S75" s="554">
        <f>S77+S81</f>
        <v>74286.3609</v>
      </c>
      <c r="T75" s="605"/>
    </row>
    <row r="76" spans="1:20" s="312" customFormat="1" ht="24" customHeight="1">
      <c r="A76" s="606" t="s">
        <v>205</v>
      </c>
      <c r="B76" s="600" t="s">
        <v>206</v>
      </c>
      <c r="C76" s="601"/>
      <c r="D76" s="597"/>
      <c r="E76" s="597"/>
      <c r="F76" s="597"/>
      <c r="G76" s="607"/>
      <c r="H76" s="597"/>
      <c r="I76" s="597"/>
      <c r="J76" s="597"/>
      <c r="K76" s="597"/>
      <c r="L76" s="597"/>
      <c r="M76" s="597"/>
      <c r="N76" s="603"/>
      <c r="O76" s="604"/>
      <c r="P76" s="604"/>
      <c r="Q76" s="597"/>
      <c r="R76" s="597"/>
      <c r="S76" s="597"/>
      <c r="T76" s="608"/>
    </row>
    <row r="77" spans="1:20" s="312" customFormat="1" ht="24" customHeight="1">
      <c r="A77" s="606"/>
      <c r="B77" s="600" t="s">
        <v>207</v>
      </c>
      <c r="C77" s="601"/>
      <c r="D77" s="597"/>
      <c r="E77" s="597"/>
      <c r="F77" s="597"/>
      <c r="G77" s="607"/>
      <c r="H77" s="597">
        <f>SUM(H78:H80)</f>
        <v>72843.37</v>
      </c>
      <c r="I77" s="597">
        <f>SUM(I78:I80)</f>
        <v>31633</v>
      </c>
      <c r="J77" s="597">
        <f>SUM(J78:J80)</f>
        <v>7587.0324999999993</v>
      </c>
      <c r="K77" s="597">
        <f>SUM(K78:K80)</f>
        <v>10008.3398</v>
      </c>
      <c r="L77" s="597">
        <f t="shared" ref="L77:S77" si="35">SUM(L78:L80)</f>
        <v>43842.629700000005</v>
      </c>
      <c r="M77" s="597">
        <f t="shared" si="35"/>
        <v>81411.019100000005</v>
      </c>
      <c r="N77" s="603">
        <f>K77/I77*100</f>
        <v>31.638920747320835</v>
      </c>
      <c r="O77" s="604">
        <f>L77/H77*100</f>
        <v>60.187536216405157</v>
      </c>
      <c r="P77" s="604" t="e">
        <f>M77/D77*100</f>
        <v>#DIV/0!</v>
      </c>
      <c r="Q77" s="597">
        <f t="shared" si="35"/>
        <v>5263.4044999999996</v>
      </c>
      <c r="R77" s="597">
        <f t="shared" si="35"/>
        <v>44424.0236</v>
      </c>
      <c r="S77" s="597">
        <f t="shared" si="35"/>
        <v>74286.3609</v>
      </c>
      <c r="T77" s="609"/>
    </row>
    <row r="78" spans="1:20" s="312" customFormat="1" ht="24" customHeight="1">
      <c r="A78" s="599">
        <v>1</v>
      </c>
      <c r="B78" s="596" t="s">
        <v>525</v>
      </c>
      <c r="C78" s="596" t="s">
        <v>526</v>
      </c>
      <c r="D78" s="554">
        <v>36726</v>
      </c>
      <c r="E78" s="597" t="s">
        <v>203</v>
      </c>
      <c r="F78" s="554" t="s">
        <v>210</v>
      </c>
      <c r="G78" s="602" t="s">
        <v>527</v>
      </c>
      <c r="H78" s="610">
        <v>19701.95</v>
      </c>
      <c r="I78" s="610">
        <v>10100</v>
      </c>
      <c r="J78" s="611">
        <v>3576.7568999999999</v>
      </c>
      <c r="K78" s="611">
        <v>4105.2941000000001</v>
      </c>
      <c r="L78" s="611">
        <v>13707.085300000001</v>
      </c>
      <c r="M78" s="611">
        <v>28412.342799999999</v>
      </c>
      <c r="N78" s="612">
        <f t="shared" ref="N78:N80" si="36">K78/I78*100</f>
        <v>40.646476237623766</v>
      </c>
      <c r="O78" s="613">
        <f t="shared" ref="O78:O80" si="37">L78/H78*100</f>
        <v>69.572226607010975</v>
      </c>
      <c r="P78" s="613">
        <f>M78/D78*100</f>
        <v>77.363020203670416</v>
      </c>
      <c r="Q78" s="611">
        <v>1361.2012</v>
      </c>
      <c r="R78" s="611">
        <v>14345.415199999999</v>
      </c>
      <c r="S78" s="611">
        <v>24759.247800000001</v>
      </c>
      <c r="T78" s="614" t="s">
        <v>267</v>
      </c>
    </row>
    <row r="79" spans="1:20" s="312" customFormat="1" ht="24" customHeight="1">
      <c r="A79" s="599">
        <v>2</v>
      </c>
      <c r="B79" s="596" t="s">
        <v>528</v>
      </c>
      <c r="C79" s="596" t="s">
        <v>529</v>
      </c>
      <c r="D79" s="554">
        <v>44561</v>
      </c>
      <c r="E79" s="597" t="s">
        <v>203</v>
      </c>
      <c r="F79" s="554" t="s">
        <v>210</v>
      </c>
      <c r="G79" s="602" t="s">
        <v>527</v>
      </c>
      <c r="H79" s="610">
        <v>24289.42</v>
      </c>
      <c r="I79" s="610">
        <v>11721</v>
      </c>
      <c r="J79" s="611">
        <v>2251.2732999999998</v>
      </c>
      <c r="K79" s="611">
        <v>3072.5951</v>
      </c>
      <c r="L79" s="611">
        <v>15640.692299999999</v>
      </c>
      <c r="M79" s="611">
        <v>28390.3027</v>
      </c>
      <c r="N79" s="612">
        <f t="shared" si="36"/>
        <v>26.214445013224129</v>
      </c>
      <c r="O79" s="613">
        <f t="shared" si="37"/>
        <v>64.393025029004406</v>
      </c>
      <c r="P79" s="613">
        <f>M79/D79*100</f>
        <v>63.711098718610451</v>
      </c>
      <c r="Q79" s="611">
        <v>1161.1427000000001</v>
      </c>
      <c r="R79" s="611">
        <v>15077.8511</v>
      </c>
      <c r="S79" s="611">
        <v>24920.228800000001</v>
      </c>
      <c r="T79" s="614" t="s">
        <v>212</v>
      </c>
    </row>
    <row r="80" spans="1:20" s="312" customFormat="1" ht="24" customHeight="1">
      <c r="A80" s="599">
        <v>3</v>
      </c>
      <c r="B80" s="596" t="s">
        <v>530</v>
      </c>
      <c r="C80" s="596" t="s">
        <v>531</v>
      </c>
      <c r="D80" s="554">
        <v>54877.13</v>
      </c>
      <c r="E80" s="597" t="s">
        <v>203</v>
      </c>
      <c r="F80" s="554" t="s">
        <v>210</v>
      </c>
      <c r="G80" s="602" t="s">
        <v>527</v>
      </c>
      <c r="H80" s="610">
        <v>28852</v>
      </c>
      <c r="I80" s="610">
        <v>9812</v>
      </c>
      <c r="J80" s="611">
        <v>1759.0023000000001</v>
      </c>
      <c r="K80" s="611">
        <v>2830.4506000000001</v>
      </c>
      <c r="L80" s="611">
        <v>14494.8521</v>
      </c>
      <c r="M80" s="611">
        <v>24608.373599999999</v>
      </c>
      <c r="N80" s="612">
        <f t="shared" si="36"/>
        <v>28.84682633509988</v>
      </c>
      <c r="O80" s="613">
        <f t="shared" si="37"/>
        <v>50.238638915846387</v>
      </c>
      <c r="P80" s="613">
        <f>M80/D80*100</f>
        <v>44.842675992713176</v>
      </c>
      <c r="Q80" s="611">
        <v>2741.0605999999998</v>
      </c>
      <c r="R80" s="611">
        <v>15000.757300000001</v>
      </c>
      <c r="S80" s="611">
        <v>24606.884300000002</v>
      </c>
      <c r="T80" s="614" t="s">
        <v>212</v>
      </c>
    </row>
    <row r="81" spans="1:20" s="312" customFormat="1" ht="24" customHeight="1">
      <c r="A81" s="606"/>
      <c r="B81" s="600" t="s">
        <v>297</v>
      </c>
      <c r="C81" s="601"/>
      <c r="D81" s="597"/>
      <c r="E81" s="597"/>
      <c r="F81" s="597"/>
      <c r="G81" s="607"/>
      <c r="H81" s="597">
        <v>0</v>
      </c>
      <c r="I81" s="597">
        <v>0</v>
      </c>
      <c r="J81" s="615">
        <v>0</v>
      </c>
      <c r="K81" s="615">
        <v>0</v>
      </c>
      <c r="L81" s="615">
        <v>0</v>
      </c>
      <c r="M81" s="615">
        <v>0</v>
      </c>
      <c r="N81" s="597"/>
      <c r="O81" s="597"/>
      <c r="P81" s="597"/>
      <c r="Q81" s="597">
        <v>0</v>
      </c>
      <c r="R81" s="597">
        <v>0</v>
      </c>
      <c r="S81" s="597">
        <v>0</v>
      </c>
      <c r="T81" s="608"/>
    </row>
    <row r="82" spans="1:20" s="312" customFormat="1" ht="24" customHeight="1">
      <c r="A82" s="616"/>
      <c r="B82" s="617"/>
      <c r="C82" s="596"/>
      <c r="D82" s="618"/>
      <c r="E82" s="597"/>
      <c r="F82" s="554"/>
      <c r="G82" s="602"/>
      <c r="H82" s="554"/>
      <c r="I82" s="554"/>
      <c r="J82" s="619"/>
      <c r="K82" s="619"/>
      <c r="L82" s="619"/>
      <c r="M82" s="619"/>
      <c r="N82" s="554"/>
      <c r="O82" s="554"/>
      <c r="P82" s="554"/>
      <c r="Q82" s="554"/>
      <c r="R82" s="554"/>
      <c r="S82" s="554"/>
      <c r="T82" s="605"/>
    </row>
    <row r="83" spans="1:20" s="312" customFormat="1" ht="24" customHeight="1">
      <c r="A83" s="599" t="s">
        <v>21</v>
      </c>
      <c r="B83" s="620" t="s">
        <v>221</v>
      </c>
      <c r="C83" s="553"/>
      <c r="D83" s="554"/>
      <c r="E83" s="554"/>
      <c r="F83" s="554"/>
      <c r="G83" s="602"/>
      <c r="H83" s="554">
        <f>H85+H87</f>
        <v>9263</v>
      </c>
      <c r="I83" s="554">
        <f>I85+I87</f>
        <v>0</v>
      </c>
      <c r="J83" s="554">
        <f>J85+J87</f>
        <v>0</v>
      </c>
      <c r="K83" s="554">
        <f>K85+K87</f>
        <v>0</v>
      </c>
      <c r="L83" s="554">
        <f t="shared" ref="L83:S83" si="38">L85+L87</f>
        <v>0</v>
      </c>
      <c r="M83" s="554">
        <f t="shared" si="38"/>
        <v>0</v>
      </c>
      <c r="N83" s="603"/>
      <c r="O83" s="604"/>
      <c r="P83" s="604"/>
      <c r="Q83" s="554">
        <f t="shared" si="38"/>
        <v>0</v>
      </c>
      <c r="R83" s="554">
        <f t="shared" si="38"/>
        <v>0</v>
      </c>
      <c r="S83" s="554">
        <f t="shared" si="38"/>
        <v>0</v>
      </c>
      <c r="T83" s="614"/>
    </row>
    <row r="84" spans="1:20" s="312" customFormat="1" ht="24" customHeight="1">
      <c r="A84" s="606" t="s">
        <v>205</v>
      </c>
      <c r="B84" s="600" t="s">
        <v>206</v>
      </c>
      <c r="C84" s="601"/>
      <c r="D84" s="597"/>
      <c r="E84" s="597"/>
      <c r="F84" s="597"/>
      <c r="G84" s="607"/>
      <c r="H84" s="597"/>
      <c r="I84" s="597"/>
      <c r="J84" s="597"/>
      <c r="K84" s="597"/>
      <c r="L84" s="597"/>
      <c r="M84" s="597"/>
      <c r="N84" s="603"/>
      <c r="O84" s="604"/>
      <c r="P84" s="604"/>
      <c r="Q84" s="597"/>
      <c r="R84" s="597"/>
      <c r="S84" s="597"/>
      <c r="T84" s="608"/>
    </row>
    <row r="85" spans="1:20" s="312" customFormat="1" ht="24" customHeight="1">
      <c r="A85" s="606"/>
      <c r="B85" s="600" t="s">
        <v>207</v>
      </c>
      <c r="C85" s="601"/>
      <c r="D85" s="597"/>
      <c r="E85" s="597"/>
      <c r="F85" s="597"/>
      <c r="G85" s="607"/>
      <c r="H85" s="597">
        <v>0</v>
      </c>
      <c r="I85" s="597">
        <v>0</v>
      </c>
      <c r="J85" s="615">
        <v>0</v>
      </c>
      <c r="K85" s="615">
        <v>0</v>
      </c>
      <c r="L85" s="615">
        <v>0</v>
      </c>
      <c r="M85" s="615">
        <v>0</v>
      </c>
      <c r="N85" s="597"/>
      <c r="O85" s="597"/>
      <c r="P85" s="597"/>
      <c r="Q85" s="597">
        <v>0</v>
      </c>
      <c r="R85" s="597">
        <v>0</v>
      </c>
      <c r="S85" s="597">
        <v>0</v>
      </c>
      <c r="T85" s="609"/>
    </row>
    <row r="86" spans="1:20" s="312" customFormat="1" ht="24" customHeight="1">
      <c r="A86" s="599"/>
      <c r="B86" s="621"/>
      <c r="C86" s="554"/>
      <c r="D86" s="554"/>
      <c r="E86" s="554"/>
      <c r="F86" s="554"/>
      <c r="G86" s="602"/>
      <c r="H86" s="554"/>
      <c r="I86" s="554"/>
      <c r="J86" s="619"/>
      <c r="K86" s="619"/>
      <c r="L86" s="619"/>
      <c r="M86" s="619"/>
      <c r="N86" s="554"/>
      <c r="O86" s="554"/>
      <c r="P86" s="554"/>
      <c r="Q86" s="554"/>
      <c r="R86" s="554"/>
      <c r="S86" s="554"/>
      <c r="T86" s="605"/>
    </row>
    <row r="87" spans="1:20" s="312" customFormat="1" ht="24" customHeight="1">
      <c r="A87" s="606"/>
      <c r="B87" s="600" t="s">
        <v>297</v>
      </c>
      <c r="C87" s="601"/>
      <c r="D87" s="597"/>
      <c r="E87" s="597"/>
      <c r="F87" s="597"/>
      <c r="G87" s="607"/>
      <c r="H87" s="597">
        <f>H88</f>
        <v>9263</v>
      </c>
      <c r="I87" s="597">
        <f>I88</f>
        <v>0</v>
      </c>
      <c r="J87" s="597">
        <f>J88</f>
        <v>0</v>
      </c>
      <c r="K87" s="597">
        <f>K88</f>
        <v>0</v>
      </c>
      <c r="L87" s="597">
        <f t="shared" ref="L87:S87" si="39">L88</f>
        <v>0</v>
      </c>
      <c r="M87" s="597">
        <f t="shared" si="39"/>
        <v>0</v>
      </c>
      <c r="N87" s="603"/>
      <c r="O87" s="604"/>
      <c r="P87" s="604"/>
      <c r="Q87" s="597">
        <f t="shared" si="39"/>
        <v>0</v>
      </c>
      <c r="R87" s="597">
        <f t="shared" si="39"/>
        <v>0</v>
      </c>
      <c r="S87" s="597">
        <f t="shared" si="39"/>
        <v>0</v>
      </c>
      <c r="T87" s="608"/>
    </row>
    <row r="88" spans="1:20" s="312" customFormat="1" ht="24" customHeight="1">
      <c r="A88" s="599">
        <v>1</v>
      </c>
      <c r="B88" s="622" t="s">
        <v>532</v>
      </c>
      <c r="C88" s="596"/>
      <c r="D88" s="623">
        <v>344875.03</v>
      </c>
      <c r="E88" s="597" t="s">
        <v>203</v>
      </c>
      <c r="F88" s="554" t="s">
        <v>432</v>
      </c>
      <c r="G88" s="602"/>
      <c r="H88" s="624">
        <f t="shared" ref="H88:M88" si="40">H89+H90</f>
        <v>9263</v>
      </c>
      <c r="I88" s="624">
        <f t="shared" si="40"/>
        <v>0</v>
      </c>
      <c r="J88" s="624">
        <f t="shared" si="40"/>
        <v>0</v>
      </c>
      <c r="K88" s="624">
        <f t="shared" si="40"/>
        <v>0</v>
      </c>
      <c r="L88" s="624">
        <f>L89+L90</f>
        <v>0</v>
      </c>
      <c r="M88" s="624">
        <f t="shared" si="40"/>
        <v>0</v>
      </c>
      <c r="N88" s="603"/>
      <c r="O88" s="604"/>
      <c r="P88" s="604"/>
      <c r="Q88" s="624">
        <f t="shared" ref="Q88:S88" si="41">Q89+Q90</f>
        <v>0</v>
      </c>
      <c r="R88" s="624">
        <f t="shared" si="41"/>
        <v>0</v>
      </c>
      <c r="S88" s="624">
        <f t="shared" si="41"/>
        <v>0</v>
      </c>
      <c r="T88" s="605"/>
    </row>
    <row r="89" spans="1:20" s="312" customFormat="1" ht="24" customHeight="1">
      <c r="A89" s="616" t="s">
        <v>533</v>
      </c>
      <c r="B89" s="625" t="s">
        <v>534</v>
      </c>
      <c r="C89" s="596"/>
      <c r="D89" s="618">
        <v>2586.1</v>
      </c>
      <c r="E89" s="597"/>
      <c r="F89" s="554" t="s">
        <v>432</v>
      </c>
      <c r="G89" s="602"/>
      <c r="H89" s="610">
        <v>1259</v>
      </c>
      <c r="I89" s="610">
        <v>0</v>
      </c>
      <c r="J89" s="610">
        <v>0</v>
      </c>
      <c r="K89" s="610">
        <v>0</v>
      </c>
      <c r="L89" s="610">
        <v>0</v>
      </c>
      <c r="M89" s="610">
        <v>0</v>
      </c>
      <c r="N89" s="603"/>
      <c r="O89" s="604"/>
      <c r="P89" s="604"/>
      <c r="Q89" s="610">
        <v>0</v>
      </c>
      <c r="R89" s="610">
        <f>Q89+X89</f>
        <v>0</v>
      </c>
      <c r="S89" s="610">
        <f>Q89+Y89</f>
        <v>0</v>
      </c>
      <c r="T89" s="605"/>
    </row>
    <row r="90" spans="1:20" s="312" customFormat="1" ht="24" customHeight="1">
      <c r="A90" s="616" t="s">
        <v>535</v>
      </c>
      <c r="B90" s="625" t="s">
        <v>536</v>
      </c>
      <c r="C90" s="596"/>
      <c r="D90" s="618">
        <v>20621.59</v>
      </c>
      <c r="E90" s="597"/>
      <c r="F90" s="554" t="s">
        <v>432</v>
      </c>
      <c r="G90" s="602"/>
      <c r="H90" s="610">
        <v>8004</v>
      </c>
      <c r="I90" s="610">
        <v>0</v>
      </c>
      <c r="J90" s="610">
        <v>0</v>
      </c>
      <c r="K90" s="610">
        <v>0</v>
      </c>
      <c r="L90" s="610">
        <v>0</v>
      </c>
      <c r="M90" s="610">
        <v>0</v>
      </c>
      <c r="N90" s="603"/>
      <c r="O90" s="604"/>
      <c r="P90" s="604"/>
      <c r="Q90" s="610">
        <v>0</v>
      </c>
      <c r="R90" s="610">
        <f>Q90+X90</f>
        <v>0</v>
      </c>
      <c r="S90" s="610">
        <f>Q90+Y90</f>
        <v>0</v>
      </c>
      <c r="T90" s="605"/>
    </row>
    <row r="91" spans="1:20" s="312" customFormat="1" ht="24" customHeight="1">
      <c r="A91" s="606" t="s">
        <v>23</v>
      </c>
      <c r="B91" s="620" t="s">
        <v>501</v>
      </c>
      <c r="C91" s="601"/>
      <c r="D91" s="597"/>
      <c r="E91" s="597"/>
      <c r="F91" s="597"/>
      <c r="G91" s="607"/>
      <c r="H91" s="597">
        <f>SUM(H93:H96)</f>
        <v>0</v>
      </c>
      <c r="I91" s="597">
        <f>SUM(I93:I96)</f>
        <v>0</v>
      </c>
      <c r="J91" s="597">
        <f>SUM(J93:J96)</f>
        <v>0</v>
      </c>
      <c r="K91" s="597">
        <f>SUM(K93:K96)</f>
        <v>0</v>
      </c>
      <c r="L91" s="597">
        <f t="shared" ref="L91:S91" si="42">SUM(L93:L96)</f>
        <v>2135.86</v>
      </c>
      <c r="M91" s="597">
        <f t="shared" si="42"/>
        <v>38101.116000000002</v>
      </c>
      <c r="N91" s="603"/>
      <c r="O91" s="604"/>
      <c r="P91" s="604"/>
      <c r="Q91" s="597">
        <f t="shared" si="42"/>
        <v>0</v>
      </c>
      <c r="R91" s="597">
        <f t="shared" si="42"/>
        <v>2695.75</v>
      </c>
      <c r="S91" s="597">
        <f t="shared" si="42"/>
        <v>37101.279999999999</v>
      </c>
      <c r="T91" s="608"/>
    </row>
    <row r="92" spans="1:20" s="312" customFormat="1" ht="24" customHeight="1">
      <c r="A92" s="606" t="s">
        <v>205</v>
      </c>
      <c r="B92" s="600" t="s">
        <v>206</v>
      </c>
      <c r="C92" s="601"/>
      <c r="D92" s="597"/>
      <c r="E92" s="597"/>
      <c r="F92" s="597"/>
      <c r="G92" s="607"/>
      <c r="H92" s="597"/>
      <c r="I92" s="597"/>
      <c r="J92" s="597"/>
      <c r="K92" s="597"/>
      <c r="L92" s="597"/>
      <c r="M92" s="597"/>
      <c r="N92" s="597"/>
      <c r="O92" s="597"/>
      <c r="P92" s="604"/>
      <c r="Q92" s="597"/>
      <c r="R92" s="597"/>
      <c r="S92" s="597"/>
      <c r="T92" s="609"/>
    </row>
    <row r="93" spans="1:20" s="312" customFormat="1" ht="24" customHeight="1">
      <c r="A93" s="599">
        <v>1</v>
      </c>
      <c r="B93" s="596" t="s">
        <v>537</v>
      </c>
      <c r="C93" s="596" t="s">
        <v>538</v>
      </c>
      <c r="D93" s="554">
        <v>6496</v>
      </c>
      <c r="E93" s="597" t="s">
        <v>202</v>
      </c>
      <c r="F93" s="599" t="s">
        <v>432</v>
      </c>
      <c r="G93" s="602" t="s">
        <v>539</v>
      </c>
      <c r="H93" s="610"/>
      <c r="I93" s="610"/>
      <c r="J93" s="610"/>
      <c r="K93" s="610">
        <v>0</v>
      </c>
      <c r="L93" s="610">
        <v>1189.68</v>
      </c>
      <c r="M93" s="610">
        <v>8279.866</v>
      </c>
      <c r="N93" s="610"/>
      <c r="O93" s="610"/>
      <c r="P93" s="604">
        <f t="shared" ref="P93:P106" si="43">M93/D93*100</f>
        <v>127.46099137931036</v>
      </c>
      <c r="Q93" s="610"/>
      <c r="R93" s="610">
        <v>1749.57</v>
      </c>
      <c r="S93" s="610">
        <v>8279.8700000000008</v>
      </c>
      <c r="T93" s="614"/>
    </row>
    <row r="94" spans="1:20" s="312" customFormat="1" ht="24" customHeight="1">
      <c r="A94" s="599">
        <v>2</v>
      </c>
      <c r="B94" s="596" t="s">
        <v>540</v>
      </c>
      <c r="C94" s="596" t="s">
        <v>541</v>
      </c>
      <c r="D94" s="554">
        <v>6006.67</v>
      </c>
      <c r="E94" s="597" t="s">
        <v>202</v>
      </c>
      <c r="F94" s="599" t="s">
        <v>432</v>
      </c>
      <c r="G94" s="602" t="s">
        <v>542</v>
      </c>
      <c r="H94" s="610"/>
      <c r="I94" s="610"/>
      <c r="J94" s="610"/>
      <c r="K94" s="610">
        <v>0</v>
      </c>
      <c r="L94" s="610">
        <v>0</v>
      </c>
      <c r="M94" s="610">
        <v>5842.9</v>
      </c>
      <c r="N94" s="610"/>
      <c r="O94" s="610"/>
      <c r="P94" s="604">
        <f t="shared" si="43"/>
        <v>97.273530924788602</v>
      </c>
      <c r="Q94" s="610"/>
      <c r="R94" s="610">
        <v>0</v>
      </c>
      <c r="S94" s="610">
        <v>4884.41</v>
      </c>
      <c r="T94" s="614"/>
    </row>
    <row r="95" spans="1:20" s="312" customFormat="1" ht="24" customHeight="1">
      <c r="A95" s="599">
        <v>3</v>
      </c>
      <c r="B95" s="596" t="s">
        <v>543</v>
      </c>
      <c r="C95" s="596" t="s">
        <v>544</v>
      </c>
      <c r="D95" s="554">
        <v>6090.45</v>
      </c>
      <c r="E95" s="597" t="s">
        <v>202</v>
      </c>
      <c r="F95" s="599" t="s">
        <v>432</v>
      </c>
      <c r="G95" s="602" t="s">
        <v>545</v>
      </c>
      <c r="H95" s="610"/>
      <c r="I95" s="610"/>
      <c r="J95" s="610"/>
      <c r="K95" s="610">
        <v>0</v>
      </c>
      <c r="L95" s="610">
        <v>0</v>
      </c>
      <c r="M95" s="610">
        <v>7024.67</v>
      </c>
      <c r="N95" s="610"/>
      <c r="O95" s="610"/>
      <c r="P95" s="604">
        <f t="shared" si="43"/>
        <v>115.339096454285</v>
      </c>
      <c r="Q95" s="610"/>
      <c r="R95" s="610">
        <v>0</v>
      </c>
      <c r="S95" s="610">
        <v>6983.32</v>
      </c>
      <c r="T95" s="614"/>
    </row>
    <row r="96" spans="1:20" s="312" customFormat="1" ht="24" customHeight="1">
      <c r="A96" s="599">
        <v>4</v>
      </c>
      <c r="B96" s="598" t="s">
        <v>546</v>
      </c>
      <c r="C96" s="598" t="s">
        <v>547</v>
      </c>
      <c r="D96" s="554">
        <v>12684</v>
      </c>
      <c r="E96" s="597" t="s">
        <v>202</v>
      </c>
      <c r="F96" s="599" t="s">
        <v>432</v>
      </c>
      <c r="G96" s="602" t="s">
        <v>548</v>
      </c>
      <c r="H96" s="610"/>
      <c r="I96" s="610"/>
      <c r="J96" s="610"/>
      <c r="K96" s="610">
        <v>0</v>
      </c>
      <c r="L96" s="610">
        <v>946.18</v>
      </c>
      <c r="M96" s="610">
        <v>16953.68</v>
      </c>
      <c r="N96" s="610"/>
      <c r="O96" s="610"/>
      <c r="P96" s="604">
        <f t="shared" si="43"/>
        <v>133.66193629769788</v>
      </c>
      <c r="Q96" s="610"/>
      <c r="R96" s="610">
        <v>946.18</v>
      </c>
      <c r="S96" s="610">
        <v>16953.68</v>
      </c>
      <c r="T96" s="614"/>
    </row>
    <row r="97" spans="1:20">
      <c r="A97" s="347"/>
      <c r="B97" s="348" t="s">
        <v>199</v>
      </c>
      <c r="C97" s="349"/>
      <c r="D97" s="350">
        <f>D98+D99</f>
        <v>103443</v>
      </c>
      <c r="E97" s="350"/>
      <c r="F97" s="350">
        <f t="shared" ref="F97:M97" si="44">F98+F99</f>
        <v>0</v>
      </c>
      <c r="G97" s="350"/>
      <c r="H97" s="350">
        <f t="shared" si="44"/>
        <v>42079</v>
      </c>
      <c r="I97" s="350">
        <f t="shared" si="44"/>
        <v>19580.2988</v>
      </c>
      <c r="J97" s="351">
        <f t="shared" si="44"/>
        <v>4274.8584000000001</v>
      </c>
      <c r="K97" s="351">
        <f t="shared" si="44"/>
        <v>8675.1942999999992</v>
      </c>
      <c r="L97" s="351">
        <f t="shared" si="44"/>
        <v>31746.8256</v>
      </c>
      <c r="M97" s="351">
        <f t="shared" si="44"/>
        <v>75292.214500000002</v>
      </c>
      <c r="N97" s="97">
        <f t="shared" ref="N97:N106" si="45">K97/I97*100</f>
        <v>44.305729900301614</v>
      </c>
      <c r="O97" s="97">
        <f t="shared" ref="O97:O106" si="46">L97/H97*100</f>
        <v>75.44577009909932</v>
      </c>
      <c r="P97" s="97">
        <f t="shared" si="43"/>
        <v>72.78618611215839</v>
      </c>
      <c r="Q97" s="351">
        <f t="shared" ref="Q97" si="47">Q98+Q99</f>
        <v>865.19060000000002</v>
      </c>
      <c r="R97" s="351">
        <f t="shared" ref="R97" si="48">R98+R99</f>
        <v>38529.779000000002</v>
      </c>
      <c r="S97" s="351">
        <f t="shared" ref="S97" si="49">S98+S99</f>
        <v>73843.029899999994</v>
      </c>
      <c r="T97" s="352"/>
    </row>
    <row r="98" spans="1:20">
      <c r="A98" s="353" t="s">
        <v>200</v>
      </c>
      <c r="B98" s="348" t="s">
        <v>24</v>
      </c>
      <c r="C98" s="349" t="s">
        <v>201</v>
      </c>
      <c r="D98" s="354">
        <f>D105+D106</f>
        <v>55779</v>
      </c>
      <c r="E98" s="351" t="s">
        <v>202</v>
      </c>
      <c r="F98" s="351"/>
      <c r="G98" s="355" t="s">
        <v>201</v>
      </c>
      <c r="H98" s="356">
        <f>SUM(H105:H106)</f>
        <v>17544</v>
      </c>
      <c r="I98" s="356">
        <f t="shared" ref="I98:S98" si="50">SUM(I105:I106)</f>
        <v>9714.7250999999997</v>
      </c>
      <c r="J98" s="357">
        <f t="shared" si="50"/>
        <v>2054.9819000000002</v>
      </c>
      <c r="K98" s="357">
        <f t="shared" si="50"/>
        <v>4697.9226999999992</v>
      </c>
      <c r="L98" s="357">
        <f t="shared" si="50"/>
        <v>13103.127700000001</v>
      </c>
      <c r="M98" s="357">
        <f t="shared" si="50"/>
        <v>38153.369999999995</v>
      </c>
      <c r="N98" s="97">
        <f t="shared" si="45"/>
        <v>48.358781660224224</v>
      </c>
      <c r="O98" s="97">
        <f t="shared" si="46"/>
        <v>74.687230392156863</v>
      </c>
      <c r="P98" s="97">
        <f t="shared" si="43"/>
        <v>68.400957349540136</v>
      </c>
      <c r="Q98" s="357">
        <f t="shared" si="50"/>
        <v>0</v>
      </c>
      <c r="R98" s="357">
        <f t="shared" si="50"/>
        <v>22906.562700000002</v>
      </c>
      <c r="S98" s="357">
        <f t="shared" si="50"/>
        <v>41042.029900000001</v>
      </c>
      <c r="T98" s="352"/>
    </row>
    <row r="99" spans="1:20">
      <c r="A99" s="353" t="s">
        <v>200</v>
      </c>
      <c r="B99" s="348" t="s">
        <v>24</v>
      </c>
      <c r="C99" s="349" t="s">
        <v>201</v>
      </c>
      <c r="D99" s="358">
        <f>D103</f>
        <v>47664</v>
      </c>
      <c r="E99" s="351" t="s">
        <v>203</v>
      </c>
      <c r="F99" s="351"/>
      <c r="G99" s="355" t="s">
        <v>201</v>
      </c>
      <c r="H99" s="356">
        <f>H103</f>
        <v>24535</v>
      </c>
      <c r="I99" s="356">
        <f t="shared" ref="I99:S99" si="51">I103</f>
        <v>9865.5737000000008</v>
      </c>
      <c r="J99" s="357">
        <f t="shared" si="51"/>
        <v>2219.8764999999999</v>
      </c>
      <c r="K99" s="357">
        <f t="shared" si="51"/>
        <v>3977.2716</v>
      </c>
      <c r="L99" s="357">
        <f t="shared" si="51"/>
        <v>18643.697899999999</v>
      </c>
      <c r="M99" s="357">
        <f t="shared" si="51"/>
        <v>37138.844499999999</v>
      </c>
      <c r="N99" s="97">
        <f t="shared" si="45"/>
        <v>40.314650936113324</v>
      </c>
      <c r="O99" s="97">
        <f t="shared" si="46"/>
        <v>75.98817159160383</v>
      </c>
      <c r="P99" s="97">
        <f t="shared" si="43"/>
        <v>77.918018840214827</v>
      </c>
      <c r="Q99" s="357">
        <f t="shared" si="51"/>
        <v>865.19060000000002</v>
      </c>
      <c r="R99" s="357">
        <f t="shared" si="51"/>
        <v>15623.2163</v>
      </c>
      <c r="S99" s="357">
        <f t="shared" si="51"/>
        <v>32801</v>
      </c>
      <c r="T99" s="352"/>
    </row>
    <row r="100" spans="1:20">
      <c r="A100" s="308" t="s">
        <v>19</v>
      </c>
      <c r="B100" s="309" t="s">
        <v>204</v>
      </c>
      <c r="C100" s="285"/>
      <c r="D100" s="283"/>
      <c r="E100" s="283"/>
      <c r="F100" s="283"/>
      <c r="G100" s="334"/>
      <c r="H100" s="307">
        <f>H102+H104</f>
        <v>42079</v>
      </c>
      <c r="I100" s="307">
        <f t="shared" ref="I100:M100" si="52">I102+I104</f>
        <v>19580.2988</v>
      </c>
      <c r="J100" s="284">
        <f t="shared" si="52"/>
        <v>4274.8584000000001</v>
      </c>
      <c r="K100" s="284">
        <f t="shared" si="52"/>
        <v>8675.1942999999992</v>
      </c>
      <c r="L100" s="284">
        <f t="shared" si="52"/>
        <v>31746.8256</v>
      </c>
      <c r="M100" s="284">
        <f t="shared" si="52"/>
        <v>75292.214500000002</v>
      </c>
      <c r="N100" s="329">
        <f t="shared" si="45"/>
        <v>44.305729900301614</v>
      </c>
      <c r="O100" s="329">
        <f t="shared" si="46"/>
        <v>75.44577009909932</v>
      </c>
      <c r="P100" s="329" t="e">
        <f t="shared" si="43"/>
        <v>#DIV/0!</v>
      </c>
      <c r="Q100" s="284">
        <f>Q102+Q104</f>
        <v>865.19060000000002</v>
      </c>
      <c r="R100" s="284">
        <f t="shared" ref="R100:S100" si="53">R102+R104</f>
        <v>38529.779000000002</v>
      </c>
      <c r="S100" s="284">
        <f t="shared" si="53"/>
        <v>73843.029899999994</v>
      </c>
      <c r="T100" s="311"/>
    </row>
    <row r="101" spans="1:20">
      <c r="A101" s="309" t="s">
        <v>205</v>
      </c>
      <c r="B101" s="309" t="s">
        <v>206</v>
      </c>
      <c r="C101" s="286"/>
      <c r="D101" s="283"/>
      <c r="E101" s="283"/>
      <c r="F101" s="283"/>
      <c r="G101" s="334"/>
      <c r="H101" s="307"/>
      <c r="I101" s="307"/>
      <c r="J101" s="284"/>
      <c r="K101" s="284"/>
      <c r="L101" s="284"/>
      <c r="M101" s="284"/>
      <c r="N101" s="329"/>
      <c r="O101" s="329"/>
      <c r="P101" s="329"/>
      <c r="Q101" s="284"/>
      <c r="R101" s="284"/>
      <c r="S101" s="284"/>
      <c r="T101" s="311"/>
    </row>
    <row r="102" spans="1:20">
      <c r="A102" s="313"/>
      <c r="B102" s="309" t="s">
        <v>207</v>
      </c>
      <c r="C102" s="286"/>
      <c r="D102" s="335">
        <f>D103</f>
        <v>47664</v>
      </c>
      <c r="E102" s="283"/>
      <c r="F102" s="283"/>
      <c r="G102" s="334"/>
      <c r="H102" s="307">
        <v>24535</v>
      </c>
      <c r="I102" s="307">
        <v>9865.5737000000008</v>
      </c>
      <c r="J102" s="284">
        <v>2219.8764999999999</v>
      </c>
      <c r="K102" s="284">
        <v>3977.2716</v>
      </c>
      <c r="L102" s="284">
        <v>18643.697899999999</v>
      </c>
      <c r="M102" s="284">
        <v>37138.844499999999</v>
      </c>
      <c r="N102" s="329">
        <f t="shared" si="45"/>
        <v>40.314650936113324</v>
      </c>
      <c r="O102" s="329">
        <f t="shared" si="46"/>
        <v>75.98817159160383</v>
      </c>
      <c r="P102" s="329">
        <f t="shared" si="43"/>
        <v>77.918018840214827</v>
      </c>
      <c r="Q102" s="284">
        <v>865.19060000000002</v>
      </c>
      <c r="R102" s="284">
        <v>15623.2163</v>
      </c>
      <c r="S102" s="284">
        <v>32801</v>
      </c>
      <c r="T102" s="314"/>
    </row>
    <row r="103" spans="1:20" ht="45">
      <c r="A103" s="313">
        <v>1</v>
      </c>
      <c r="B103" s="315" t="s">
        <v>208</v>
      </c>
      <c r="C103" s="316" t="s">
        <v>209</v>
      </c>
      <c r="D103" s="317">
        <v>47664</v>
      </c>
      <c r="E103" s="318" t="s">
        <v>203</v>
      </c>
      <c r="F103" s="317" t="s">
        <v>210</v>
      </c>
      <c r="G103" s="319" t="s">
        <v>211</v>
      </c>
      <c r="H103" s="336">
        <v>24535</v>
      </c>
      <c r="I103" s="337">
        <v>9865.5737000000008</v>
      </c>
      <c r="J103" s="339">
        <v>2219.8764999999999</v>
      </c>
      <c r="K103" s="340">
        <v>3977.2716</v>
      </c>
      <c r="L103" s="341">
        <v>18643.697899999999</v>
      </c>
      <c r="M103" s="342">
        <v>37138.844499999999</v>
      </c>
      <c r="N103" s="329">
        <f t="shared" si="45"/>
        <v>40.314650936113324</v>
      </c>
      <c r="O103" s="329">
        <f t="shared" si="46"/>
        <v>75.98817159160383</v>
      </c>
      <c r="P103" s="329">
        <f t="shared" si="43"/>
        <v>77.918018840214827</v>
      </c>
      <c r="Q103" s="343">
        <v>865.19060000000002</v>
      </c>
      <c r="R103" s="342">
        <v>15623.2163</v>
      </c>
      <c r="S103" s="342">
        <v>32801</v>
      </c>
      <c r="T103" s="320" t="s">
        <v>212</v>
      </c>
    </row>
    <row r="104" spans="1:20">
      <c r="A104" s="313"/>
      <c r="B104" s="309" t="s">
        <v>213</v>
      </c>
      <c r="C104" s="286"/>
      <c r="D104" s="335">
        <f>D105+D106</f>
        <v>55779</v>
      </c>
      <c r="E104" s="283"/>
      <c r="F104" s="283"/>
      <c r="G104" s="334"/>
      <c r="H104" s="307">
        <f>H105+H106</f>
        <v>17544</v>
      </c>
      <c r="I104" s="307">
        <f t="shared" ref="I104:M104" si="54">I105+I106</f>
        <v>9714.7250999999997</v>
      </c>
      <c r="J104" s="284">
        <f t="shared" si="54"/>
        <v>2054.9819000000002</v>
      </c>
      <c r="K104" s="284">
        <f t="shared" si="54"/>
        <v>4697.9226999999992</v>
      </c>
      <c r="L104" s="284">
        <f t="shared" si="54"/>
        <v>13103.127700000001</v>
      </c>
      <c r="M104" s="284">
        <f t="shared" si="54"/>
        <v>38153.369999999995</v>
      </c>
      <c r="N104" s="329">
        <f t="shared" si="45"/>
        <v>48.358781660224224</v>
      </c>
      <c r="O104" s="329">
        <f t="shared" si="46"/>
        <v>74.687230392156863</v>
      </c>
      <c r="P104" s="329">
        <f t="shared" si="43"/>
        <v>68.400957349540136</v>
      </c>
      <c r="Q104" s="284">
        <v>0</v>
      </c>
      <c r="R104" s="284">
        <f>R105+R106</f>
        <v>22906.562700000002</v>
      </c>
      <c r="S104" s="284">
        <f>S105+S106</f>
        <v>41042.029900000001</v>
      </c>
      <c r="T104" s="314"/>
    </row>
    <row r="105" spans="1:20" ht="56.25">
      <c r="A105" s="313">
        <v>1</v>
      </c>
      <c r="B105" s="322" t="s">
        <v>214</v>
      </c>
      <c r="C105" s="316" t="s">
        <v>215</v>
      </c>
      <c r="D105" s="323">
        <v>33206</v>
      </c>
      <c r="E105" s="318" t="s">
        <v>202</v>
      </c>
      <c r="F105" s="318" t="s">
        <v>216</v>
      </c>
      <c r="G105" s="324" t="s">
        <v>217</v>
      </c>
      <c r="H105" s="338">
        <v>6796</v>
      </c>
      <c r="I105" s="337">
        <v>6004.4537</v>
      </c>
      <c r="J105" s="344">
        <v>564.02930000000003</v>
      </c>
      <c r="K105" s="340">
        <v>1671.3782999999999</v>
      </c>
      <c r="L105" s="341">
        <v>3407.2473</v>
      </c>
      <c r="M105" s="342">
        <v>21292.104799999997</v>
      </c>
      <c r="N105" s="329">
        <f t="shared" si="45"/>
        <v>27.835643066079431</v>
      </c>
      <c r="O105" s="329">
        <f t="shared" si="46"/>
        <v>50.136069746909953</v>
      </c>
      <c r="P105" s="329">
        <f t="shared" si="43"/>
        <v>64.121257604047457</v>
      </c>
      <c r="Q105" s="342"/>
      <c r="R105" s="342">
        <v>8679</v>
      </c>
      <c r="S105" s="342">
        <v>25500</v>
      </c>
      <c r="T105" s="325" t="s">
        <v>212</v>
      </c>
    </row>
    <row r="106" spans="1:20" ht="45">
      <c r="A106" s="313">
        <v>2</v>
      </c>
      <c r="B106" s="315" t="s">
        <v>218</v>
      </c>
      <c r="C106" s="316" t="s">
        <v>219</v>
      </c>
      <c r="D106" s="323">
        <v>22573</v>
      </c>
      <c r="E106" s="318" t="s">
        <v>202</v>
      </c>
      <c r="F106" s="318" t="s">
        <v>216</v>
      </c>
      <c r="G106" s="326" t="s">
        <v>220</v>
      </c>
      <c r="H106" s="338">
        <v>10748</v>
      </c>
      <c r="I106" s="337">
        <v>3710.2714000000001</v>
      </c>
      <c r="J106" s="345">
        <v>1490.9526000000001</v>
      </c>
      <c r="K106" s="340">
        <v>3026.5443999999998</v>
      </c>
      <c r="L106" s="341">
        <v>9695.8804</v>
      </c>
      <c r="M106" s="342">
        <v>16861.265199999998</v>
      </c>
      <c r="N106" s="329">
        <f t="shared" si="45"/>
        <v>81.57204888030563</v>
      </c>
      <c r="O106" s="329">
        <f t="shared" si="46"/>
        <v>90.211019724599922</v>
      </c>
      <c r="P106" s="329">
        <f t="shared" si="43"/>
        <v>74.696607451379961</v>
      </c>
      <c r="Q106" s="342"/>
      <c r="R106" s="342">
        <v>14227.5627</v>
      </c>
      <c r="S106" s="342">
        <v>15542.0299</v>
      </c>
      <c r="T106" s="320" t="s">
        <v>212</v>
      </c>
    </row>
    <row r="107" spans="1:20" ht="21">
      <c r="A107" s="306"/>
      <c r="B107" s="95" t="s">
        <v>241</v>
      </c>
      <c r="C107" s="96"/>
      <c r="D107" s="304">
        <f>D108+D109</f>
        <v>12736.269675000001</v>
      </c>
      <c r="E107" s="97"/>
      <c r="F107" s="97"/>
      <c r="G107" s="98"/>
      <c r="H107" s="305">
        <f t="shared" ref="H107:M107" si="55">H108+H109</f>
        <v>950.18960000000004</v>
      </c>
      <c r="I107" s="305">
        <f t="shared" si="55"/>
        <v>950.18960000000004</v>
      </c>
      <c r="J107" s="97">
        <f>J108+J109</f>
        <v>380.83980000000003</v>
      </c>
      <c r="K107" s="97">
        <f t="shared" si="55"/>
        <v>380.83980000000003</v>
      </c>
      <c r="L107" s="97">
        <f t="shared" si="55"/>
        <v>380.83980000000003</v>
      </c>
      <c r="M107" s="97">
        <f t="shared" si="55"/>
        <v>4415.9948000000004</v>
      </c>
      <c r="N107" s="97">
        <f>K107/I107*100</f>
        <v>40.080400795799072</v>
      </c>
      <c r="O107" s="97">
        <f>L107/H107*100</f>
        <v>40.080400795799072</v>
      </c>
      <c r="P107" s="97">
        <f>M107/D107*100</f>
        <v>34.672591839572526</v>
      </c>
      <c r="Q107" s="97">
        <f>Q108+Q109</f>
        <v>0</v>
      </c>
      <c r="R107" s="97">
        <f>R108+R109</f>
        <v>0</v>
      </c>
      <c r="S107" s="97">
        <f>S108+S109</f>
        <v>4035.1550000000002</v>
      </c>
      <c r="T107" s="102"/>
    </row>
    <row r="108" spans="1:20">
      <c r="A108" s="95" t="s">
        <v>79</v>
      </c>
      <c r="B108" s="95" t="s">
        <v>240</v>
      </c>
      <c r="C108" s="103" t="s">
        <v>80</v>
      </c>
      <c r="D108" s="304">
        <f>SUM(D121:D122,D125)</f>
        <v>12736.269675000001</v>
      </c>
      <c r="E108" s="104" t="s">
        <v>81</v>
      </c>
      <c r="F108" s="104"/>
      <c r="G108" s="103" t="s">
        <v>80</v>
      </c>
      <c r="H108" s="305">
        <f>SUM(H121:H122)</f>
        <v>950.18960000000004</v>
      </c>
      <c r="I108" s="305">
        <f>SUM(I121:I122)</f>
        <v>950.18960000000004</v>
      </c>
      <c r="J108" s="304">
        <f>SUM(J121:J122,J125)</f>
        <v>380.83980000000003</v>
      </c>
      <c r="K108" s="304">
        <f>SUM(K121:K122,K125)</f>
        <v>380.83980000000003</v>
      </c>
      <c r="L108" s="304">
        <f>SUM(L121:L122,L125)</f>
        <v>380.83980000000003</v>
      </c>
      <c r="M108" s="304">
        <f>SUM(M121:M122,M125)</f>
        <v>4415.9948000000004</v>
      </c>
      <c r="N108" s="97">
        <f>K108/I108*100</f>
        <v>40.080400795799072</v>
      </c>
      <c r="O108" s="97">
        <f>L108/H108*100</f>
        <v>40.080400795799072</v>
      </c>
      <c r="P108" s="97">
        <f>M108/D108*100</f>
        <v>34.672591839572526</v>
      </c>
      <c r="Q108" s="304">
        <f>SUM(Q121:Q122,Q125)</f>
        <v>0</v>
      </c>
      <c r="R108" s="304">
        <f>SUM(R121:R122,R125)</f>
        <v>0</v>
      </c>
      <c r="S108" s="304">
        <f>SUM(S121:S122,S125)</f>
        <v>4035.1550000000002</v>
      </c>
      <c r="T108" s="102"/>
    </row>
    <row r="109" spans="1:20">
      <c r="A109" s="95" t="s">
        <v>79</v>
      </c>
      <c r="B109" s="95" t="s">
        <v>240</v>
      </c>
      <c r="C109" s="103" t="s">
        <v>80</v>
      </c>
      <c r="D109" s="304">
        <v>0</v>
      </c>
      <c r="E109" s="104" t="s">
        <v>82</v>
      </c>
      <c r="F109" s="104"/>
      <c r="G109" s="103" t="s">
        <v>80</v>
      </c>
      <c r="H109" s="305">
        <v>0</v>
      </c>
      <c r="I109" s="305">
        <v>0</v>
      </c>
      <c r="J109" s="304">
        <v>0</v>
      </c>
      <c r="K109" s="304">
        <v>0</v>
      </c>
      <c r="L109" s="304">
        <v>0</v>
      </c>
      <c r="M109" s="304">
        <v>0</v>
      </c>
      <c r="N109" s="97" t="s">
        <v>229</v>
      </c>
      <c r="O109" s="97" t="s">
        <v>229</v>
      </c>
      <c r="P109" s="97" t="s">
        <v>229</v>
      </c>
      <c r="Q109" s="304">
        <v>0</v>
      </c>
      <c r="R109" s="304">
        <v>0</v>
      </c>
      <c r="S109" s="304">
        <v>0</v>
      </c>
      <c r="T109" s="102"/>
    </row>
    <row r="110" spans="1:20">
      <c r="A110" s="287" t="s">
        <v>84</v>
      </c>
      <c r="B110" s="68" t="s">
        <v>85</v>
      </c>
      <c r="C110" s="49"/>
      <c r="D110" s="84"/>
      <c r="E110" s="84"/>
      <c r="F110" s="84"/>
      <c r="G110" s="85"/>
      <c r="H110" s="300">
        <v>0</v>
      </c>
      <c r="I110" s="300">
        <v>0</v>
      </c>
      <c r="J110" s="303">
        <v>0</v>
      </c>
      <c r="K110" s="303">
        <v>0</v>
      </c>
      <c r="L110" s="303">
        <v>0</v>
      </c>
      <c r="M110" s="303">
        <v>0</v>
      </c>
      <c r="N110" s="303" t="s">
        <v>229</v>
      </c>
      <c r="O110" s="303" t="s">
        <v>229</v>
      </c>
      <c r="P110" s="303" t="s">
        <v>229</v>
      </c>
      <c r="Q110" s="303">
        <v>0</v>
      </c>
      <c r="R110" s="303">
        <v>0</v>
      </c>
      <c r="S110" s="303">
        <v>0</v>
      </c>
      <c r="T110" s="89"/>
    </row>
    <row r="111" spans="1:20">
      <c r="A111" s="288" t="s">
        <v>228</v>
      </c>
      <c r="B111" s="68" t="s">
        <v>227</v>
      </c>
      <c r="C111" s="49"/>
      <c r="D111" s="282"/>
      <c r="E111" s="282"/>
      <c r="F111" s="282"/>
      <c r="G111" s="107"/>
      <c r="H111" s="302"/>
      <c r="I111" s="302"/>
      <c r="J111" s="109"/>
      <c r="K111" s="109"/>
      <c r="L111" s="109"/>
      <c r="M111" s="109"/>
      <c r="N111" s="108"/>
      <c r="O111" s="108"/>
      <c r="P111" s="108"/>
      <c r="Q111" s="108"/>
      <c r="R111" s="108"/>
      <c r="S111" s="108"/>
      <c r="T111" s="110"/>
    </row>
    <row r="112" spans="1:20">
      <c r="A112" s="288"/>
      <c r="B112" s="68" t="s">
        <v>71</v>
      </c>
      <c r="C112" s="49"/>
      <c r="D112" s="282"/>
      <c r="E112" s="282"/>
      <c r="F112" s="282"/>
      <c r="G112" s="107"/>
      <c r="H112" s="302"/>
      <c r="I112" s="302"/>
      <c r="J112" s="109"/>
      <c r="K112" s="109"/>
      <c r="L112" s="109"/>
      <c r="M112" s="109"/>
      <c r="N112" s="108"/>
      <c r="O112" s="108"/>
      <c r="P112" s="108"/>
      <c r="Q112" s="108"/>
      <c r="R112" s="108"/>
      <c r="S112" s="108"/>
      <c r="T112" s="110"/>
    </row>
    <row r="113" spans="1:20">
      <c r="A113" s="287"/>
      <c r="B113" s="69" t="s">
        <v>238</v>
      </c>
      <c r="C113" s="84"/>
      <c r="D113" s="84"/>
      <c r="E113" s="84"/>
      <c r="F113" s="84"/>
      <c r="G113" s="85"/>
      <c r="H113" s="301"/>
      <c r="I113" s="301"/>
      <c r="J113" s="87"/>
      <c r="K113" s="87"/>
      <c r="L113" s="87"/>
      <c r="M113" s="87"/>
      <c r="N113" s="86"/>
      <c r="O113" s="86"/>
      <c r="P113" s="86"/>
      <c r="Q113" s="86"/>
      <c r="R113" s="86"/>
      <c r="S113" s="86"/>
      <c r="T113" s="89"/>
    </row>
    <row r="114" spans="1:20">
      <c r="A114" s="288"/>
      <c r="B114" s="68" t="s">
        <v>86</v>
      </c>
      <c r="C114" s="49"/>
      <c r="D114" s="282"/>
      <c r="E114" s="282"/>
      <c r="F114" s="282"/>
      <c r="G114" s="107"/>
      <c r="H114" s="302"/>
      <c r="I114" s="302"/>
      <c r="J114" s="109"/>
      <c r="K114" s="109"/>
      <c r="L114" s="109"/>
      <c r="M114" s="109"/>
      <c r="N114" s="108"/>
      <c r="O114" s="108"/>
      <c r="P114" s="108"/>
      <c r="Q114" s="108"/>
      <c r="R114" s="108"/>
      <c r="S114" s="108"/>
      <c r="T114" s="110"/>
    </row>
    <row r="115" spans="1:20">
      <c r="A115" s="287"/>
      <c r="B115" s="69" t="s">
        <v>238</v>
      </c>
      <c r="C115" s="84"/>
      <c r="D115" s="84"/>
      <c r="E115" s="84"/>
      <c r="F115" s="84"/>
      <c r="G115" s="85"/>
      <c r="H115" s="301"/>
      <c r="I115" s="301"/>
      <c r="J115" s="87"/>
      <c r="K115" s="87"/>
      <c r="L115" s="87"/>
      <c r="M115" s="87"/>
      <c r="N115" s="86"/>
      <c r="O115" s="86"/>
      <c r="P115" s="86"/>
      <c r="Q115" s="86"/>
      <c r="R115" s="86"/>
      <c r="S115" s="86"/>
      <c r="T115" s="89"/>
    </row>
    <row r="116" spans="1:20">
      <c r="A116" s="287" t="s">
        <v>88</v>
      </c>
      <c r="B116" s="70" t="s">
        <v>89</v>
      </c>
      <c r="C116" s="51"/>
      <c r="D116" s="299">
        <f>SUM(D121:D122)</f>
        <v>8839.5027750000008</v>
      </c>
      <c r="E116" s="84"/>
      <c r="F116" s="84"/>
      <c r="G116" s="85"/>
      <c r="H116" s="300">
        <f t="shared" ref="H116:M116" si="56">SUM(H121:H122)</f>
        <v>950.18960000000004</v>
      </c>
      <c r="I116" s="300">
        <f t="shared" si="56"/>
        <v>950.18960000000004</v>
      </c>
      <c r="J116" s="84">
        <f t="shared" si="56"/>
        <v>380.83980000000003</v>
      </c>
      <c r="K116" s="84">
        <f t="shared" si="56"/>
        <v>380.83980000000003</v>
      </c>
      <c r="L116" s="84">
        <f t="shared" si="56"/>
        <v>380.83980000000003</v>
      </c>
      <c r="M116" s="84">
        <f t="shared" si="56"/>
        <v>380.83980000000003</v>
      </c>
      <c r="N116" s="292">
        <f>K116/I116*100</f>
        <v>40.080400795799072</v>
      </c>
      <c r="O116" s="292">
        <f>L116/H116*100</f>
        <v>40.080400795799072</v>
      </c>
      <c r="P116" s="292">
        <f>M116/D116*100</f>
        <v>4.308384868401153</v>
      </c>
      <c r="Q116" s="84">
        <f>SUM(Q121:Q122)</f>
        <v>0</v>
      </c>
      <c r="R116" s="84">
        <f>SUM(R121:R122)</f>
        <v>0</v>
      </c>
      <c r="S116" s="84">
        <f>SUM(S121:S122)</f>
        <v>0</v>
      </c>
      <c r="T116" s="89"/>
    </row>
    <row r="117" spans="1:20">
      <c r="A117" s="288" t="s">
        <v>228</v>
      </c>
      <c r="B117" s="68" t="s">
        <v>227</v>
      </c>
      <c r="C117" s="49"/>
      <c r="D117" s="282"/>
      <c r="E117" s="282"/>
      <c r="F117" s="282"/>
      <c r="G117" s="107"/>
      <c r="H117" s="108"/>
      <c r="I117" s="108"/>
      <c r="J117" s="109"/>
      <c r="K117" s="109"/>
      <c r="L117" s="109"/>
      <c r="M117" s="109"/>
      <c r="N117" s="108"/>
      <c r="O117" s="108"/>
      <c r="P117" s="108"/>
      <c r="Q117" s="108"/>
      <c r="R117" s="108"/>
      <c r="S117" s="108"/>
      <c r="T117" s="110"/>
    </row>
    <row r="118" spans="1:20">
      <c r="A118" s="288"/>
      <c r="B118" s="68" t="s">
        <v>71</v>
      </c>
      <c r="C118" s="49"/>
      <c r="D118" s="282"/>
      <c r="E118" s="282"/>
      <c r="F118" s="282"/>
      <c r="G118" s="107"/>
      <c r="H118" s="108"/>
      <c r="I118" s="108"/>
      <c r="J118" s="109"/>
      <c r="K118" s="109"/>
      <c r="L118" s="109"/>
      <c r="M118" s="109"/>
      <c r="N118" s="108"/>
      <c r="O118" s="108"/>
      <c r="P118" s="108"/>
      <c r="Q118" s="108"/>
      <c r="R118" s="108"/>
      <c r="S118" s="108"/>
      <c r="T118" s="110"/>
    </row>
    <row r="119" spans="1:20">
      <c r="A119" s="287"/>
      <c r="B119" s="69" t="s">
        <v>238</v>
      </c>
      <c r="C119" s="84"/>
      <c r="D119" s="84"/>
      <c r="E119" s="84"/>
      <c r="F119" s="84"/>
      <c r="G119" s="85"/>
      <c r="H119" s="86"/>
      <c r="I119" s="86"/>
      <c r="J119" s="87"/>
      <c r="K119" s="87"/>
      <c r="L119" s="87"/>
      <c r="M119" s="87"/>
      <c r="N119" s="86"/>
      <c r="O119" s="86"/>
      <c r="P119" s="86"/>
      <c r="Q119" s="86"/>
      <c r="R119" s="86"/>
      <c r="S119" s="86"/>
      <c r="T119" s="89"/>
    </row>
    <row r="120" spans="1:20">
      <c r="A120" s="288"/>
      <c r="B120" s="68" t="s">
        <v>86</v>
      </c>
      <c r="C120" s="49"/>
      <c r="D120" s="282"/>
      <c r="E120" s="282"/>
      <c r="F120" s="282"/>
      <c r="G120" s="107"/>
      <c r="H120" s="108"/>
      <c r="I120" s="108"/>
      <c r="J120" s="109"/>
      <c r="K120" s="109"/>
      <c r="L120" s="109"/>
      <c r="M120" s="109"/>
      <c r="N120" s="108"/>
      <c r="O120" s="108"/>
      <c r="P120" s="108"/>
      <c r="Q120" s="108"/>
      <c r="R120" s="108"/>
      <c r="S120" s="108"/>
      <c r="T120" s="110"/>
    </row>
    <row r="121" spans="1:20" ht="33.75">
      <c r="A121" s="287">
        <v>1</v>
      </c>
      <c r="B121" s="359" t="s">
        <v>237</v>
      </c>
      <c r="C121" s="360" t="s">
        <v>236</v>
      </c>
      <c r="D121" s="361">
        <v>6669.9838749999999</v>
      </c>
      <c r="E121" s="84" t="s">
        <v>202</v>
      </c>
      <c r="F121" s="287" t="s">
        <v>224</v>
      </c>
      <c r="G121" s="360" t="s">
        <v>235</v>
      </c>
      <c r="H121" s="362">
        <v>950.18960000000004</v>
      </c>
      <c r="I121" s="363">
        <v>950.18960000000004</v>
      </c>
      <c r="J121" s="364">
        <v>380.83980000000003</v>
      </c>
      <c r="K121" s="364">
        <f>J121</f>
        <v>380.83980000000003</v>
      </c>
      <c r="L121" s="364">
        <f>J121</f>
        <v>380.83980000000003</v>
      </c>
      <c r="M121" s="364">
        <f>J121</f>
        <v>380.83980000000003</v>
      </c>
      <c r="N121" s="365">
        <f>K121/I121*100</f>
        <v>40.080400795799072</v>
      </c>
      <c r="O121" s="365">
        <f>L121/H121*100</f>
        <v>40.080400795799072</v>
      </c>
      <c r="P121" s="365">
        <f>M121/D121*100</f>
        <v>5.7097559325059093</v>
      </c>
      <c r="Q121" s="366">
        <v>0</v>
      </c>
      <c r="R121" s="364">
        <v>0</v>
      </c>
      <c r="S121" s="364">
        <v>0</v>
      </c>
      <c r="T121" s="367" t="s">
        <v>234</v>
      </c>
    </row>
    <row r="122" spans="1:20" ht="33.75">
      <c r="A122" s="287">
        <v>2</v>
      </c>
      <c r="B122" s="368" t="s">
        <v>233</v>
      </c>
      <c r="C122" s="369" t="s">
        <v>232</v>
      </c>
      <c r="D122" s="361">
        <v>2169.5189</v>
      </c>
      <c r="E122" s="84" t="s">
        <v>202</v>
      </c>
      <c r="F122" s="287" t="s">
        <v>231</v>
      </c>
      <c r="G122" s="370" t="s">
        <v>230</v>
      </c>
      <c r="H122" s="362">
        <v>0</v>
      </c>
      <c r="I122" s="363">
        <v>0</v>
      </c>
      <c r="J122" s="364">
        <v>0</v>
      </c>
      <c r="K122" s="364">
        <v>0</v>
      </c>
      <c r="L122" s="364">
        <v>0</v>
      </c>
      <c r="M122" s="364">
        <v>0</v>
      </c>
      <c r="N122" s="365" t="s">
        <v>229</v>
      </c>
      <c r="O122" s="365" t="s">
        <v>229</v>
      </c>
      <c r="P122" s="365" t="s">
        <v>229</v>
      </c>
      <c r="Q122" s="366">
        <v>0</v>
      </c>
      <c r="R122" s="364">
        <v>0</v>
      </c>
      <c r="S122" s="364">
        <v>0</v>
      </c>
      <c r="T122" s="367" t="s">
        <v>229</v>
      </c>
    </row>
    <row r="123" spans="1:20" ht="24">
      <c r="A123" s="288" t="s">
        <v>90</v>
      </c>
      <c r="B123" s="70" t="s">
        <v>73</v>
      </c>
      <c r="C123" s="49"/>
      <c r="D123" s="282"/>
      <c r="E123" s="282"/>
      <c r="F123" s="282"/>
      <c r="G123" s="107"/>
      <c r="H123" s="108"/>
      <c r="I123" s="108"/>
      <c r="J123" s="299">
        <f>SUM(J125)</f>
        <v>0</v>
      </c>
      <c r="K123" s="299">
        <f>SUM(K125)</f>
        <v>0</v>
      </c>
      <c r="L123" s="299">
        <f>SUM(L125)</f>
        <v>0</v>
      </c>
      <c r="M123" s="299">
        <f>SUM(M125)</f>
        <v>4035.1550000000002</v>
      </c>
      <c r="N123" s="292" t="s">
        <v>229</v>
      </c>
      <c r="O123" s="292" t="s">
        <v>229</v>
      </c>
      <c r="P123" s="292" t="s">
        <v>229</v>
      </c>
      <c r="Q123" s="299">
        <f>SUM(Q125)</f>
        <v>0</v>
      </c>
      <c r="R123" s="299">
        <f>SUM(R125)</f>
        <v>0</v>
      </c>
      <c r="S123" s="299">
        <f>SUM(S125)</f>
        <v>4035.1550000000002</v>
      </c>
      <c r="T123" s="110"/>
    </row>
    <row r="124" spans="1:20">
      <c r="A124" s="288" t="s">
        <v>228</v>
      </c>
      <c r="B124" s="68" t="s">
        <v>227</v>
      </c>
      <c r="C124" s="49"/>
      <c r="D124" s="282"/>
      <c r="E124" s="282"/>
      <c r="F124" s="282"/>
      <c r="G124" s="107"/>
      <c r="H124" s="108"/>
      <c r="I124" s="108"/>
      <c r="J124" s="109"/>
      <c r="K124" s="109"/>
      <c r="L124" s="109"/>
      <c r="M124" s="109"/>
      <c r="N124" s="108"/>
      <c r="O124" s="108"/>
      <c r="P124" s="108"/>
      <c r="Q124" s="108"/>
      <c r="R124" s="108"/>
      <c r="S124" s="108"/>
      <c r="T124" s="110"/>
    </row>
    <row r="125" spans="1:20" ht="33.75">
      <c r="A125" s="287">
        <v>1</v>
      </c>
      <c r="B125" s="298" t="s">
        <v>226</v>
      </c>
      <c r="C125" s="297" t="s">
        <v>225</v>
      </c>
      <c r="D125" s="296">
        <v>3896.7669000000001</v>
      </c>
      <c r="E125" s="295" t="s">
        <v>202</v>
      </c>
      <c r="F125" s="287" t="s">
        <v>224</v>
      </c>
      <c r="G125" s="294" t="s">
        <v>223</v>
      </c>
      <c r="H125" s="289" t="s">
        <v>222</v>
      </c>
      <c r="I125" s="293" t="s">
        <v>222</v>
      </c>
      <c r="J125" s="290">
        <v>0</v>
      </c>
      <c r="K125" s="290">
        <v>0</v>
      </c>
      <c r="L125" s="290">
        <v>0</v>
      </c>
      <c r="M125" s="290">
        <v>4035.1550000000002</v>
      </c>
      <c r="N125" s="292" t="s">
        <v>222</v>
      </c>
      <c r="O125" s="292" t="s">
        <v>222</v>
      </c>
      <c r="P125" s="292">
        <f>M125/D125*100</f>
        <v>103.55135689537909</v>
      </c>
      <c r="Q125" s="291">
        <v>0</v>
      </c>
      <c r="R125" s="290">
        <v>0</v>
      </c>
      <c r="S125" s="290">
        <v>4035.1550000000002</v>
      </c>
      <c r="T125" s="289" t="s">
        <v>222</v>
      </c>
    </row>
    <row r="126" spans="1:20">
      <c r="A126" s="575"/>
      <c r="B126" s="576" t="s">
        <v>434</v>
      </c>
      <c r="C126" s="577" t="s">
        <v>239</v>
      </c>
      <c r="D126" s="578">
        <f>SUM(D127:D128)</f>
        <v>24021.48</v>
      </c>
      <c r="E126" s="579" t="s">
        <v>239</v>
      </c>
      <c r="F126" s="579" t="s">
        <v>239</v>
      </c>
      <c r="G126" s="579" t="s">
        <v>239</v>
      </c>
      <c r="H126" s="578">
        <f t="shared" ref="H126:M126" si="57">SUM(H127:H128)</f>
        <v>0</v>
      </c>
      <c r="I126" s="578">
        <f t="shared" si="57"/>
        <v>0</v>
      </c>
      <c r="J126" s="580">
        <f t="shared" si="57"/>
        <v>0</v>
      </c>
      <c r="K126" s="580">
        <f t="shared" si="57"/>
        <v>0</v>
      </c>
      <c r="L126" s="580">
        <f t="shared" si="57"/>
        <v>6633.4340000000002</v>
      </c>
      <c r="M126" s="580">
        <f t="shared" si="57"/>
        <v>27673.221300000005</v>
      </c>
      <c r="N126" s="581" t="e">
        <f>K126/I126</f>
        <v>#DIV/0!</v>
      </c>
      <c r="O126" s="581" t="e">
        <f>L126/H126</f>
        <v>#DIV/0!</v>
      </c>
      <c r="P126" s="921">
        <f>M126/D126*100</f>
        <v>115.20198297523719</v>
      </c>
      <c r="Q126" s="580">
        <f>SUM(Q127:Q128)</f>
        <v>0</v>
      </c>
      <c r="R126" s="580">
        <f>SUM(R127:R128)</f>
        <v>5164.7349000000004</v>
      </c>
      <c r="S126" s="580">
        <f>SUM(S127:S128)</f>
        <v>27673.187599999994</v>
      </c>
      <c r="T126" s="499"/>
    </row>
    <row r="127" spans="1:20">
      <c r="A127" s="576" t="s">
        <v>96</v>
      </c>
      <c r="B127" s="576" t="s">
        <v>240</v>
      </c>
      <c r="C127" s="577" t="s">
        <v>239</v>
      </c>
      <c r="D127" s="578">
        <f t="shared" ref="D127" si="58">D135</f>
        <v>24021.48</v>
      </c>
      <c r="E127" s="578" t="s">
        <v>81</v>
      </c>
      <c r="F127" s="579" t="s">
        <v>239</v>
      </c>
      <c r="G127" s="579" t="s">
        <v>239</v>
      </c>
      <c r="H127" s="578">
        <f>H135</f>
        <v>0</v>
      </c>
      <c r="I127" s="578">
        <f t="shared" ref="I127:S127" si="59">I135</f>
        <v>0</v>
      </c>
      <c r="J127" s="580">
        <f t="shared" si="59"/>
        <v>0</v>
      </c>
      <c r="K127" s="580">
        <f t="shared" si="59"/>
        <v>0</v>
      </c>
      <c r="L127" s="580">
        <f t="shared" si="59"/>
        <v>6633.4340000000002</v>
      </c>
      <c r="M127" s="580">
        <f t="shared" si="59"/>
        <v>27673.221300000005</v>
      </c>
      <c r="N127" s="581">
        <v>0</v>
      </c>
      <c r="O127" s="581">
        <v>0</v>
      </c>
      <c r="P127" s="921">
        <f>M127/D127*100</f>
        <v>115.20198297523719</v>
      </c>
      <c r="Q127" s="580">
        <f t="shared" si="59"/>
        <v>0</v>
      </c>
      <c r="R127" s="580">
        <f t="shared" si="59"/>
        <v>5164.7349000000004</v>
      </c>
      <c r="S127" s="580">
        <f t="shared" si="59"/>
        <v>27673.187599999994</v>
      </c>
      <c r="T127" s="443"/>
    </row>
    <row r="128" spans="1:20">
      <c r="A128" s="576" t="s">
        <v>96</v>
      </c>
      <c r="B128" s="576" t="s">
        <v>240</v>
      </c>
      <c r="C128" s="577" t="s">
        <v>239</v>
      </c>
      <c r="D128" s="578">
        <v>0</v>
      </c>
      <c r="E128" s="578" t="s">
        <v>317</v>
      </c>
      <c r="F128" s="579" t="s">
        <v>239</v>
      </c>
      <c r="G128" s="579" t="s">
        <v>239</v>
      </c>
      <c r="H128" s="578">
        <v>0</v>
      </c>
      <c r="I128" s="578">
        <v>0</v>
      </c>
      <c r="J128" s="580">
        <v>0</v>
      </c>
      <c r="K128" s="580">
        <v>0</v>
      </c>
      <c r="L128" s="580">
        <v>0</v>
      </c>
      <c r="M128" s="580">
        <v>0</v>
      </c>
      <c r="N128" s="581">
        <v>0</v>
      </c>
      <c r="O128" s="581">
        <v>0</v>
      </c>
      <c r="P128" s="921">
        <v>0</v>
      </c>
      <c r="Q128" s="580">
        <v>0</v>
      </c>
      <c r="R128" s="580">
        <v>0</v>
      </c>
      <c r="S128" s="580">
        <v>0</v>
      </c>
      <c r="T128" s="443"/>
    </row>
    <row r="129" spans="1:20">
      <c r="A129" s="552" t="s">
        <v>422</v>
      </c>
      <c r="B129" s="548" t="s">
        <v>423</v>
      </c>
      <c r="C129" s="553"/>
      <c r="D129" s="549">
        <f>SUM(D130:D130)</f>
        <v>0</v>
      </c>
      <c r="E129" s="554"/>
      <c r="F129" s="554"/>
      <c r="G129" s="509"/>
      <c r="H129" s="549">
        <f t="shared" ref="H129:M129" si="60">SUM(H130:H130)</f>
        <v>0</v>
      </c>
      <c r="I129" s="549">
        <f t="shared" si="60"/>
        <v>0</v>
      </c>
      <c r="J129" s="550">
        <f t="shared" si="60"/>
        <v>0</v>
      </c>
      <c r="K129" s="550">
        <f t="shared" si="60"/>
        <v>0</v>
      </c>
      <c r="L129" s="550">
        <f t="shared" si="60"/>
        <v>0</v>
      </c>
      <c r="M129" s="550">
        <f t="shared" si="60"/>
        <v>0</v>
      </c>
      <c r="N129" s="551"/>
      <c r="O129" s="551"/>
      <c r="P129" s="922"/>
      <c r="Q129" s="550">
        <f>SUM(Q130:Q130)</f>
        <v>0</v>
      </c>
      <c r="R129" s="550">
        <f>SUM(R130:R130)</f>
        <v>0</v>
      </c>
      <c r="S129" s="550">
        <f>SUM(S130:S130)</f>
        <v>0</v>
      </c>
      <c r="T129" s="511"/>
    </row>
    <row r="130" spans="1:20">
      <c r="A130" s="552" t="s">
        <v>424</v>
      </c>
      <c r="B130" s="555" t="s">
        <v>425</v>
      </c>
      <c r="C130" s="556"/>
      <c r="D130" s="557"/>
      <c r="E130" s="554"/>
      <c r="F130" s="554"/>
      <c r="G130" s="509"/>
      <c r="H130" s="558"/>
      <c r="I130" s="558"/>
      <c r="J130" s="559"/>
      <c r="K130" s="559"/>
      <c r="L130" s="559"/>
      <c r="M130" s="559"/>
      <c r="N130" s="558"/>
      <c r="O130" s="558"/>
      <c r="P130" s="923"/>
      <c r="Q130" s="558"/>
      <c r="R130" s="558"/>
      <c r="S130" s="558"/>
      <c r="T130" s="511"/>
    </row>
    <row r="131" spans="1:20">
      <c r="A131" s="552" t="s">
        <v>426</v>
      </c>
      <c r="B131" s="560" t="s">
        <v>427</v>
      </c>
      <c r="C131" s="553"/>
      <c r="D131" s="549">
        <f>SUM(D132:D132)</f>
        <v>0</v>
      </c>
      <c r="E131" s="554"/>
      <c r="F131" s="554"/>
      <c r="G131" s="509"/>
      <c r="H131" s="549">
        <f t="shared" ref="H131:M131" si="61">SUM(H132:H132)</f>
        <v>0</v>
      </c>
      <c r="I131" s="549">
        <f t="shared" si="61"/>
        <v>0</v>
      </c>
      <c r="J131" s="549">
        <f t="shared" si="61"/>
        <v>0</v>
      </c>
      <c r="K131" s="549">
        <f t="shared" si="61"/>
        <v>0</v>
      </c>
      <c r="L131" s="549">
        <f t="shared" si="61"/>
        <v>0</v>
      </c>
      <c r="M131" s="549">
        <f t="shared" si="61"/>
        <v>0</v>
      </c>
      <c r="N131" s="551"/>
      <c r="O131" s="561"/>
      <c r="P131" s="924"/>
      <c r="Q131" s="549">
        <f>SUM(Q132:Q132)</f>
        <v>0</v>
      </c>
      <c r="R131" s="549">
        <f>SUM(R132:R132)</f>
        <v>0</v>
      </c>
      <c r="S131" s="549">
        <f>SUM(S132:S132)</f>
        <v>0</v>
      </c>
      <c r="T131" s="511"/>
    </row>
    <row r="132" spans="1:20">
      <c r="A132" s="552" t="s">
        <v>424</v>
      </c>
      <c r="B132" s="548" t="s">
        <v>425</v>
      </c>
      <c r="C132" s="556"/>
      <c r="D132" s="557"/>
      <c r="E132" s="554"/>
      <c r="F132" s="554"/>
      <c r="G132" s="509"/>
      <c r="H132" s="558"/>
      <c r="I132" s="558"/>
      <c r="J132" s="559"/>
      <c r="K132" s="559"/>
      <c r="L132" s="559"/>
      <c r="M132" s="559"/>
      <c r="N132" s="558"/>
      <c r="O132" s="558"/>
      <c r="P132" s="923"/>
      <c r="Q132" s="558"/>
      <c r="R132" s="558"/>
      <c r="S132" s="558"/>
      <c r="T132" s="511"/>
    </row>
    <row r="133" spans="1:20">
      <c r="A133" s="562" t="s">
        <v>428</v>
      </c>
      <c r="B133" s="548" t="s">
        <v>429</v>
      </c>
      <c r="C133" s="553"/>
      <c r="D133" s="549">
        <f>SUM(D134:D135)</f>
        <v>24021.48</v>
      </c>
      <c r="E133" s="549"/>
      <c r="F133" s="549"/>
      <c r="G133" s="549"/>
      <c r="H133" s="549">
        <f t="shared" ref="H133:M133" si="62">SUM(H134:H135)</f>
        <v>0</v>
      </c>
      <c r="I133" s="549">
        <f t="shared" si="62"/>
        <v>0</v>
      </c>
      <c r="J133" s="549">
        <f t="shared" si="62"/>
        <v>0</v>
      </c>
      <c r="K133" s="549">
        <f t="shared" si="62"/>
        <v>0</v>
      </c>
      <c r="L133" s="549">
        <f t="shared" si="62"/>
        <v>6633.4340000000002</v>
      </c>
      <c r="M133" s="549">
        <f t="shared" si="62"/>
        <v>27673.221300000005</v>
      </c>
      <c r="N133" s="551">
        <v>0</v>
      </c>
      <c r="O133" s="551">
        <v>0</v>
      </c>
      <c r="P133" s="922">
        <f>M133/D133*100</f>
        <v>115.20198297523719</v>
      </c>
      <c r="Q133" s="549">
        <f>SUM(Q134:Q135)</f>
        <v>0</v>
      </c>
      <c r="R133" s="549">
        <f>SUM(R134:R135)</f>
        <v>5164.7349000000004</v>
      </c>
      <c r="S133" s="549">
        <f>SUM(S134:S135)</f>
        <v>27673.187599999994</v>
      </c>
      <c r="T133" s="511"/>
    </row>
    <row r="134" spans="1:20">
      <c r="A134" s="552" t="s">
        <v>424</v>
      </c>
      <c r="B134" s="563" t="s">
        <v>425</v>
      </c>
      <c r="C134" s="556"/>
      <c r="D134" s="557"/>
      <c r="E134" s="554"/>
      <c r="F134" s="554"/>
      <c r="G134" s="509"/>
      <c r="H134" s="558"/>
      <c r="I134" s="558"/>
      <c r="J134" s="559"/>
      <c r="K134" s="559"/>
      <c r="L134" s="559"/>
      <c r="M134" s="559"/>
      <c r="N134" s="558"/>
      <c r="O134" s="558"/>
      <c r="P134" s="923"/>
      <c r="Q134" s="558"/>
      <c r="R134" s="558"/>
      <c r="S134" s="558"/>
      <c r="T134" s="511"/>
    </row>
    <row r="135" spans="1:20" ht="48">
      <c r="A135" s="526">
        <v>1</v>
      </c>
      <c r="B135" s="564" t="s">
        <v>430</v>
      </c>
      <c r="C135" s="565" t="s">
        <v>431</v>
      </c>
      <c r="D135" s="566">
        <v>24021.48</v>
      </c>
      <c r="E135" s="566" t="s">
        <v>202</v>
      </c>
      <c r="F135" s="567" t="s">
        <v>432</v>
      </c>
      <c r="G135" s="568" t="s">
        <v>433</v>
      </c>
      <c r="H135" s="569"/>
      <c r="I135" s="570"/>
      <c r="J135" s="571"/>
      <c r="K135" s="571"/>
      <c r="L135" s="571">
        <f>1567.7824+2010.4539+3055.1977</f>
        <v>6633.4340000000002</v>
      </c>
      <c r="M135" s="572">
        <f>1247.419+3655.244+3179.9755+3906.1911+1946.7117+349.1772+2012.7197+2703.3025+2700.1835+906.6411-1567.778+1567.7824+2010.4539+3055.1977</f>
        <v>27673.221300000005</v>
      </c>
      <c r="N135" s="573">
        <v>0</v>
      </c>
      <c r="O135" s="573">
        <v>0</v>
      </c>
      <c r="P135" s="925">
        <f>M135/D135*100</f>
        <v>115.20198297523719</v>
      </c>
      <c r="Q135" s="572"/>
      <c r="R135" s="572">
        <v>5164.7349000000004</v>
      </c>
      <c r="S135" s="572">
        <f>11088.5549+4352.6097+1482.33+3312.05+1266.9475+1005.9606+5164.7349</f>
        <v>27673.187599999994</v>
      </c>
      <c r="T135" s="574"/>
    </row>
    <row r="136" spans="1:20" ht="21">
      <c r="A136" s="438"/>
      <c r="B136" s="584" t="s">
        <v>564</v>
      </c>
      <c r="C136" s="576"/>
      <c r="D136" s="585">
        <f>SUM(D143,D147)</f>
        <v>70979.94</v>
      </c>
      <c r="E136" s="585"/>
      <c r="F136" s="585"/>
      <c r="G136" s="497"/>
      <c r="H136" s="585">
        <f t="shared" ref="H136:M136" si="63">SUM(H137:H138)</f>
        <v>21472.240000000002</v>
      </c>
      <c r="I136" s="585">
        <f t="shared" si="63"/>
        <v>17745.817899999998</v>
      </c>
      <c r="J136" s="585">
        <f t="shared" si="63"/>
        <v>2396.63</v>
      </c>
      <c r="K136" s="585">
        <f t="shared" si="63"/>
        <v>3563.54</v>
      </c>
      <c r="L136" s="585">
        <f t="shared" si="63"/>
        <v>7479.05</v>
      </c>
      <c r="M136" s="585">
        <f t="shared" si="63"/>
        <v>11394.810000000001</v>
      </c>
      <c r="N136" s="658">
        <f>K136/I136*100</f>
        <v>20.081013003069305</v>
      </c>
      <c r="O136" s="658">
        <f>L136/H136*100</f>
        <v>34.831251886156259</v>
      </c>
      <c r="P136" s="658">
        <f>M136/D136*100</f>
        <v>16.053563866072583</v>
      </c>
      <c r="Q136" s="585">
        <f>SUM(Q137:Q138)</f>
        <v>154.40010000000001</v>
      </c>
      <c r="R136" s="585">
        <f>SUM(R137:R138)</f>
        <v>500.33</v>
      </c>
      <c r="S136" s="585">
        <f>SUM(S137:S138)</f>
        <v>4008.69</v>
      </c>
      <c r="T136" s="483"/>
    </row>
    <row r="137" spans="1:20">
      <c r="A137" s="584" t="s">
        <v>565</v>
      </c>
      <c r="B137" s="584" t="s">
        <v>566</v>
      </c>
      <c r="C137" s="579" t="s">
        <v>567</v>
      </c>
      <c r="D137" s="659">
        <f>SUM(D140)</f>
        <v>4245</v>
      </c>
      <c r="E137" s="578" t="s">
        <v>568</v>
      </c>
      <c r="F137" s="578" t="s">
        <v>569</v>
      </c>
      <c r="G137" s="579" t="s">
        <v>567</v>
      </c>
      <c r="H137" s="660">
        <f>SUM(H143)</f>
        <v>884.24</v>
      </c>
      <c r="I137" s="660">
        <f t="shared" ref="I137:M137" si="64">SUM(I143)</f>
        <v>893.08789999999999</v>
      </c>
      <c r="J137" s="660">
        <f t="shared" si="64"/>
        <v>483.09</v>
      </c>
      <c r="K137" s="660">
        <f t="shared" si="64"/>
        <v>893.08999999999992</v>
      </c>
      <c r="L137" s="660">
        <f t="shared" si="64"/>
        <v>1073.0899999999999</v>
      </c>
      <c r="M137" s="660">
        <f t="shared" si="64"/>
        <v>4988.8500000000004</v>
      </c>
      <c r="N137" s="658">
        <f t="shared" ref="N137:N138" si="65">K137/I137*100</f>
        <v>100.00023513922874</v>
      </c>
      <c r="O137" s="658">
        <f t="shared" ref="O137:O138" si="66">L137/H137*100</f>
        <v>121.35732380349225</v>
      </c>
      <c r="P137" s="658">
        <f t="shared" ref="P137:P138" si="67">M137/D137*100</f>
        <v>117.52296819787986</v>
      </c>
      <c r="Q137" s="660">
        <f t="shared" ref="Q137:S137" si="68">Q143</f>
        <v>154.40010000000001</v>
      </c>
      <c r="R137" s="660">
        <f t="shared" si="68"/>
        <v>500.33</v>
      </c>
      <c r="S137" s="660">
        <f t="shared" si="68"/>
        <v>4008.69</v>
      </c>
      <c r="T137" s="660"/>
    </row>
    <row r="138" spans="1:20">
      <c r="A138" s="584" t="s">
        <v>565</v>
      </c>
      <c r="B138" s="584" t="s">
        <v>566</v>
      </c>
      <c r="C138" s="579" t="s">
        <v>567</v>
      </c>
      <c r="D138" s="661">
        <v>66734.94</v>
      </c>
      <c r="E138" s="578" t="s">
        <v>570</v>
      </c>
      <c r="F138" s="578" t="s">
        <v>571</v>
      </c>
      <c r="G138" s="579" t="s">
        <v>567</v>
      </c>
      <c r="H138" s="660">
        <f>SUM(H147)</f>
        <v>20588</v>
      </c>
      <c r="I138" s="660">
        <f t="shared" ref="I138:L138" si="69">SUM(I147)</f>
        <v>16852.73</v>
      </c>
      <c r="J138" s="660">
        <f t="shared" si="69"/>
        <v>1913.54</v>
      </c>
      <c r="K138" s="660">
        <f t="shared" si="69"/>
        <v>2670.45</v>
      </c>
      <c r="L138" s="660">
        <f t="shared" si="69"/>
        <v>6405.96</v>
      </c>
      <c r="M138" s="660">
        <f>SUM(M147)</f>
        <v>6405.96</v>
      </c>
      <c r="N138" s="658">
        <f t="shared" si="65"/>
        <v>15.845800650695763</v>
      </c>
      <c r="O138" s="658">
        <f t="shared" si="66"/>
        <v>31.115018457353798</v>
      </c>
      <c r="P138" s="658">
        <f t="shared" si="67"/>
        <v>9.5991095519078904</v>
      </c>
      <c r="Q138" s="660"/>
      <c r="R138" s="660"/>
      <c r="S138" s="660"/>
      <c r="T138" s="660"/>
    </row>
    <row r="139" spans="1:20">
      <c r="A139" s="453"/>
      <c r="B139" s="582"/>
      <c r="C139" s="548"/>
      <c r="D139" s="583"/>
      <c r="E139" s="583"/>
      <c r="F139" s="583"/>
      <c r="G139" s="459"/>
      <c r="H139" s="662"/>
      <c r="I139" s="662"/>
      <c r="J139" s="574"/>
      <c r="K139" s="574"/>
      <c r="L139" s="574"/>
      <c r="M139" s="663"/>
      <c r="N139" s="662"/>
      <c r="O139" s="662"/>
      <c r="P139" s="662"/>
      <c r="Q139" s="662"/>
      <c r="R139" s="662"/>
      <c r="S139" s="662"/>
      <c r="T139" s="502"/>
    </row>
    <row r="140" spans="1:20">
      <c r="A140" s="453" t="s">
        <v>572</v>
      </c>
      <c r="B140" s="582" t="s">
        <v>573</v>
      </c>
      <c r="C140" s="548"/>
      <c r="D140" s="662">
        <f>SUM(D143)</f>
        <v>4245</v>
      </c>
      <c r="E140" s="583"/>
      <c r="F140" s="583"/>
      <c r="G140" s="459"/>
      <c r="H140" s="662">
        <f>SUM(H143)</f>
        <v>884.24</v>
      </c>
      <c r="I140" s="662">
        <f t="shared" ref="I140:M140" si="70">SUM(I143)</f>
        <v>893.08789999999999</v>
      </c>
      <c r="J140" s="662">
        <f t="shared" si="70"/>
        <v>483.09</v>
      </c>
      <c r="K140" s="662">
        <f t="shared" si="70"/>
        <v>893.08999999999992</v>
      </c>
      <c r="L140" s="583">
        <f t="shared" si="70"/>
        <v>1073.0899999999999</v>
      </c>
      <c r="M140" s="583">
        <f t="shared" si="70"/>
        <v>4988.8500000000004</v>
      </c>
      <c r="N140" s="664">
        <f>K140/I140*100</f>
        <v>100.00023513922874</v>
      </c>
      <c r="O140" s="664">
        <f>L140/H140*100</f>
        <v>121.35732380349225</v>
      </c>
      <c r="P140" s="664">
        <f>M140/D140*100</f>
        <v>117.52296819787986</v>
      </c>
      <c r="Q140" s="583">
        <f t="shared" ref="Q140:T140" si="71">Q143</f>
        <v>154.40010000000001</v>
      </c>
      <c r="R140" s="583">
        <f t="shared" si="71"/>
        <v>500.33</v>
      </c>
      <c r="S140" s="583">
        <f t="shared" si="71"/>
        <v>4008.69</v>
      </c>
      <c r="T140" s="583" t="str">
        <f t="shared" si="71"/>
        <v>良</v>
      </c>
    </row>
    <row r="141" spans="1:20">
      <c r="A141" s="445" t="s">
        <v>87</v>
      </c>
      <c r="B141" s="548" t="s">
        <v>72</v>
      </c>
      <c r="C141" s="548"/>
      <c r="D141" s="588"/>
      <c r="E141" s="588"/>
      <c r="F141" s="588"/>
      <c r="G141" s="449"/>
      <c r="H141" s="665"/>
      <c r="I141" s="665"/>
      <c r="J141" s="666"/>
      <c r="K141" s="666"/>
      <c r="L141" s="666"/>
      <c r="M141" s="666"/>
      <c r="N141" s="588"/>
      <c r="O141" s="588"/>
      <c r="P141" s="588"/>
      <c r="Q141" s="588"/>
      <c r="R141" s="588"/>
      <c r="S141" s="588"/>
      <c r="T141" s="452"/>
    </row>
    <row r="142" spans="1:20">
      <c r="A142" s="445"/>
      <c r="B142" s="548" t="s">
        <v>86</v>
      </c>
      <c r="C142" s="548"/>
      <c r="D142" s="588"/>
      <c r="E142" s="588"/>
      <c r="F142" s="588"/>
      <c r="G142" s="449"/>
      <c r="H142" s="665"/>
      <c r="I142" s="665"/>
      <c r="J142" s="666"/>
      <c r="K142" s="666"/>
      <c r="L142" s="666"/>
      <c r="M142" s="666"/>
      <c r="N142" s="588"/>
      <c r="O142" s="588"/>
      <c r="P142" s="588"/>
      <c r="Q142" s="588"/>
      <c r="R142" s="588"/>
      <c r="S142" s="588"/>
      <c r="T142" s="452"/>
    </row>
    <row r="143" spans="1:20" ht="36">
      <c r="A143" s="453">
        <v>1</v>
      </c>
      <c r="B143" s="667" t="s">
        <v>574</v>
      </c>
      <c r="C143" s="668" t="s">
        <v>575</v>
      </c>
      <c r="D143" s="669">
        <v>4245</v>
      </c>
      <c r="E143" s="583" t="s">
        <v>81</v>
      </c>
      <c r="F143" s="583" t="s">
        <v>576</v>
      </c>
      <c r="G143" s="670" t="s">
        <v>577</v>
      </c>
      <c r="H143" s="669">
        <v>884.24</v>
      </c>
      <c r="I143" s="671">
        <v>893.08789999999999</v>
      </c>
      <c r="J143" s="672">
        <v>483.09</v>
      </c>
      <c r="K143" s="673">
        <v>893.08999999999992</v>
      </c>
      <c r="L143" s="673">
        <v>1073.0899999999999</v>
      </c>
      <c r="M143" s="674">
        <v>4988.8500000000004</v>
      </c>
      <c r="N143" s="664">
        <f>K143/I143*100</f>
        <v>100.00023513922874</v>
      </c>
      <c r="O143" s="664">
        <f>L143/H143*100</f>
        <v>121.35732380349225</v>
      </c>
      <c r="P143" s="664">
        <f>M143/D143*100</f>
        <v>117.52296819787986</v>
      </c>
      <c r="Q143" s="672">
        <v>154.40010000000001</v>
      </c>
      <c r="R143" s="674">
        <v>500.33</v>
      </c>
      <c r="S143" s="674">
        <v>4008.69</v>
      </c>
      <c r="T143" s="675" t="s">
        <v>578</v>
      </c>
    </row>
    <row r="144" spans="1:20">
      <c r="A144" s="453" t="s">
        <v>579</v>
      </c>
      <c r="B144" s="560" t="s">
        <v>580</v>
      </c>
      <c r="C144" s="560"/>
      <c r="D144" s="669">
        <f>SUM(D147)</f>
        <v>66734.94</v>
      </c>
      <c r="E144" s="583"/>
      <c r="F144" s="583"/>
      <c r="G144" s="459"/>
      <c r="H144" s="669">
        <f>SUM(H147)</f>
        <v>20588</v>
      </c>
      <c r="I144" s="669">
        <f t="shared" ref="I144:P144" si="72">SUM(I147)</f>
        <v>16852.73</v>
      </c>
      <c r="J144" s="669">
        <f t="shared" si="72"/>
        <v>1913.54</v>
      </c>
      <c r="K144" s="669">
        <f t="shared" si="72"/>
        <v>2670.45</v>
      </c>
      <c r="L144" s="669">
        <f t="shared" si="72"/>
        <v>6405.96</v>
      </c>
      <c r="M144" s="669">
        <f t="shared" si="72"/>
        <v>6405.96</v>
      </c>
      <c r="N144" s="669">
        <f t="shared" si="72"/>
        <v>15.845800650695763</v>
      </c>
      <c r="O144" s="669">
        <f t="shared" si="72"/>
        <v>31.115018457353798</v>
      </c>
      <c r="P144" s="664">
        <f t="shared" si="72"/>
        <v>9.5991095519078904</v>
      </c>
      <c r="Q144" s="676"/>
      <c r="R144" s="677"/>
      <c r="S144" s="676"/>
      <c r="T144" s="675" t="s">
        <v>267</v>
      </c>
    </row>
    <row r="145" spans="1:20">
      <c r="A145" s="445" t="s">
        <v>87</v>
      </c>
      <c r="B145" s="548" t="s">
        <v>72</v>
      </c>
      <c r="C145" s="548"/>
      <c r="D145" s="588"/>
      <c r="E145" s="588"/>
      <c r="F145" s="588"/>
      <c r="G145" s="449"/>
      <c r="H145" s="665"/>
      <c r="I145" s="665"/>
      <c r="J145" s="666"/>
      <c r="K145" s="666"/>
      <c r="L145" s="666"/>
      <c r="M145" s="666"/>
      <c r="N145" s="588"/>
      <c r="O145" s="588"/>
      <c r="P145" s="588"/>
      <c r="Q145" s="665"/>
      <c r="R145" s="665"/>
      <c r="S145" s="665"/>
      <c r="T145" s="452"/>
    </row>
    <row r="146" spans="1:20">
      <c r="A146" s="445"/>
      <c r="B146" s="548" t="s">
        <v>86</v>
      </c>
      <c r="C146" s="548"/>
      <c r="D146" s="588"/>
      <c r="E146" s="588"/>
      <c r="F146" s="588"/>
      <c r="G146" s="449"/>
      <c r="H146" s="665"/>
      <c r="I146" s="665"/>
      <c r="J146" s="666"/>
      <c r="K146" s="666"/>
      <c r="L146" s="666"/>
      <c r="M146" s="666"/>
      <c r="N146" s="588"/>
      <c r="O146" s="588"/>
      <c r="P146" s="588"/>
      <c r="Q146" s="665"/>
      <c r="R146" s="665"/>
      <c r="S146" s="665"/>
      <c r="T146" s="452"/>
    </row>
    <row r="147" spans="1:20" ht="48">
      <c r="A147" s="453">
        <v>1</v>
      </c>
      <c r="B147" s="678" t="s">
        <v>581</v>
      </c>
      <c r="C147" s="679" t="s">
        <v>582</v>
      </c>
      <c r="D147" s="669">
        <v>66734.94</v>
      </c>
      <c r="E147" s="583" t="s">
        <v>203</v>
      </c>
      <c r="F147" s="680" t="s">
        <v>583</v>
      </c>
      <c r="G147" s="455" t="s">
        <v>584</v>
      </c>
      <c r="H147" s="669">
        <v>20588</v>
      </c>
      <c r="I147" s="671">
        <v>16852.73</v>
      </c>
      <c r="J147" s="674">
        <v>1913.54</v>
      </c>
      <c r="K147" s="673">
        <v>2670.45</v>
      </c>
      <c r="L147" s="673">
        <v>6405.96</v>
      </c>
      <c r="M147" s="674">
        <v>6405.96</v>
      </c>
      <c r="N147" s="664">
        <f>K147/I147*100</f>
        <v>15.845800650695763</v>
      </c>
      <c r="O147" s="664">
        <f>L147/H147*100</f>
        <v>31.115018457353798</v>
      </c>
      <c r="P147" s="664">
        <f>M147/D147*100</f>
        <v>9.5991095519078904</v>
      </c>
      <c r="Q147" s="676"/>
      <c r="R147" s="677"/>
      <c r="S147" s="676"/>
      <c r="T147" s="675" t="s">
        <v>267</v>
      </c>
    </row>
    <row r="148" spans="1:20">
      <c r="A148" s="429"/>
      <c r="B148" s="430" t="s">
        <v>262</v>
      </c>
      <c r="C148" s="431"/>
      <c r="D148" s="432">
        <f>SUM(D149:D150)</f>
        <v>188454.24837099999</v>
      </c>
      <c r="E148" s="432"/>
      <c r="F148" s="432"/>
      <c r="G148" s="433"/>
      <c r="H148" s="434">
        <f t="shared" ref="H148:M148" si="73">SUM(H149:H150)</f>
        <v>57769.986699999994</v>
      </c>
      <c r="I148" s="434">
        <f t="shared" si="73"/>
        <v>12952.375900000001</v>
      </c>
      <c r="J148" s="434">
        <f t="shared" si="73"/>
        <v>2365.034605393485</v>
      </c>
      <c r="K148" s="434">
        <f t="shared" si="73"/>
        <v>5467.2255300713668</v>
      </c>
      <c r="L148" s="434">
        <f t="shared" si="73"/>
        <v>53215.962171415376</v>
      </c>
      <c r="M148" s="434">
        <f t="shared" si="73"/>
        <v>114149.99037141536</v>
      </c>
      <c r="N148" s="434">
        <f>K148/I148*100</f>
        <v>42.210213572255626</v>
      </c>
      <c r="O148" s="434">
        <f>L148/H148*100</f>
        <v>92.116971478228464</v>
      </c>
      <c r="P148" s="434">
        <f>M148/D148*100</f>
        <v>60.571725688398523</v>
      </c>
      <c r="Q148" s="434">
        <f>SUM(Q149:Q150)</f>
        <v>778.22199999999998</v>
      </c>
      <c r="R148" s="434">
        <f>SUM(R149:R150)</f>
        <v>51840.547747000004</v>
      </c>
      <c r="S148" s="434">
        <f>SUM(S149:S150)</f>
        <v>109487.99518899999</v>
      </c>
      <c r="T148" s="435"/>
    </row>
    <row r="149" spans="1:20">
      <c r="A149" s="436" t="s">
        <v>79</v>
      </c>
      <c r="B149" s="430" t="s">
        <v>70</v>
      </c>
      <c r="C149" s="431" t="s">
        <v>80</v>
      </c>
      <c r="D149" s="432">
        <f>SUM(D154:D162)</f>
        <v>148707.42689599999</v>
      </c>
      <c r="E149" s="437" t="s">
        <v>81</v>
      </c>
      <c r="F149" s="437"/>
      <c r="G149" s="431" t="s">
        <v>80</v>
      </c>
      <c r="H149" s="434">
        <f>SUM(H154:H162)</f>
        <v>40644.508699999998</v>
      </c>
      <c r="I149" s="434">
        <f>SUM(I154:I162)</f>
        <v>8939.1068000000014</v>
      </c>
      <c r="J149" s="434">
        <f t="shared" ref="J149:M149" si="74">SUM(J154:J162)</f>
        <v>2184.4833845363651</v>
      </c>
      <c r="K149" s="434">
        <f t="shared" si="74"/>
        <v>4175.5116102075799</v>
      </c>
      <c r="L149" s="434">
        <f t="shared" si="74"/>
        <v>43564.301651551585</v>
      </c>
      <c r="M149" s="434">
        <f t="shared" si="74"/>
        <v>86163.997851551569</v>
      </c>
      <c r="N149" s="434">
        <f t="shared" ref="N149:N151" si="75">K149/I149*100</f>
        <v>46.710613304313348</v>
      </c>
      <c r="O149" s="434">
        <f t="shared" ref="O149:O151" si="76">L149/H149*100</f>
        <v>107.18373291974763</v>
      </c>
      <c r="P149" s="434">
        <f t="shared" ref="P149:P150" si="77">M149/D149*100</f>
        <v>57.94196002854062</v>
      </c>
      <c r="Q149" s="434">
        <f>SUM(Q154:Q162)</f>
        <v>778.22199999999998</v>
      </c>
      <c r="R149" s="434">
        <f t="shared" ref="R149:S149" si="78">SUM(R154:R162)</f>
        <v>41651.643828000007</v>
      </c>
      <c r="S149" s="434">
        <f t="shared" si="78"/>
        <v>82543.961569999999</v>
      </c>
      <c r="T149" s="435"/>
    </row>
    <row r="150" spans="1:20">
      <c r="A150" s="436" t="s">
        <v>79</v>
      </c>
      <c r="B150" s="430" t="s">
        <v>70</v>
      </c>
      <c r="C150" s="431" t="s">
        <v>80</v>
      </c>
      <c r="D150" s="432">
        <f>D163</f>
        <v>39746.821474999997</v>
      </c>
      <c r="E150" s="437" t="s">
        <v>82</v>
      </c>
      <c r="F150" s="437"/>
      <c r="G150" s="431" t="s">
        <v>80</v>
      </c>
      <c r="H150" s="434">
        <f>H163</f>
        <v>17125.477999999999</v>
      </c>
      <c r="I150" s="434">
        <f>I163</f>
        <v>4013.2691</v>
      </c>
      <c r="J150" s="434">
        <f t="shared" ref="J150:M150" si="79">J163</f>
        <v>180.55122085712</v>
      </c>
      <c r="K150" s="434">
        <f t="shared" si="79"/>
        <v>1291.7139198637872</v>
      </c>
      <c r="L150" s="434">
        <f t="shared" si="79"/>
        <v>9651.6605198637881</v>
      </c>
      <c r="M150" s="434">
        <f t="shared" si="79"/>
        <v>27985.99251986379</v>
      </c>
      <c r="N150" s="434">
        <f t="shared" si="75"/>
        <v>32.186077924946204</v>
      </c>
      <c r="O150" s="434">
        <f t="shared" si="76"/>
        <v>56.358488328698265</v>
      </c>
      <c r="P150" s="434">
        <f t="shared" si="77"/>
        <v>70.410642867295564</v>
      </c>
      <c r="Q150" s="434">
        <f t="shared" ref="Q150:R150" si="80">Q163</f>
        <v>0</v>
      </c>
      <c r="R150" s="434">
        <f t="shared" si="80"/>
        <v>10188.903919</v>
      </c>
      <c r="S150" s="434">
        <f>S163</f>
        <v>26944.033618999998</v>
      </c>
      <c r="T150" s="435"/>
    </row>
    <row r="151" spans="1:20">
      <c r="A151" s="416" t="s">
        <v>84</v>
      </c>
      <c r="B151" s="70" t="s">
        <v>85</v>
      </c>
      <c r="C151" s="412"/>
      <c r="D151" s="417">
        <f>D152</f>
        <v>188454.24837099999</v>
      </c>
      <c r="E151" s="417"/>
      <c r="F151" s="417"/>
      <c r="G151" s="417"/>
      <c r="H151" s="427">
        <f>H153</f>
        <v>57769.986699999994</v>
      </c>
      <c r="I151" s="427">
        <f t="shared" ref="I151:S151" si="81">I153</f>
        <v>12952.375900000001</v>
      </c>
      <c r="J151" s="427">
        <f t="shared" si="81"/>
        <v>2365.034605393485</v>
      </c>
      <c r="K151" s="427">
        <f t="shared" si="81"/>
        <v>5467.2255300713668</v>
      </c>
      <c r="L151" s="427">
        <f t="shared" si="81"/>
        <v>53215.962171415376</v>
      </c>
      <c r="M151" s="427">
        <f t="shared" si="81"/>
        <v>114149.99037141536</v>
      </c>
      <c r="N151" s="426">
        <f t="shared" si="75"/>
        <v>42.210213572255626</v>
      </c>
      <c r="O151" s="426">
        <f t="shared" si="76"/>
        <v>92.116971478228464</v>
      </c>
      <c r="P151" s="427"/>
      <c r="Q151" s="427">
        <f t="shared" si="81"/>
        <v>778.22199999999998</v>
      </c>
      <c r="R151" s="427">
        <f t="shared" si="81"/>
        <v>51840.547747000004</v>
      </c>
      <c r="S151" s="427">
        <f t="shared" si="81"/>
        <v>109487.99518899999</v>
      </c>
      <c r="T151" s="417"/>
    </row>
    <row r="152" spans="1:20">
      <c r="A152" s="416" t="s">
        <v>87</v>
      </c>
      <c r="B152" s="70" t="s">
        <v>72</v>
      </c>
      <c r="C152" s="412"/>
      <c r="D152" s="417">
        <f>SUM(D154:D163)</f>
        <v>188454.24837099999</v>
      </c>
      <c r="E152" s="417"/>
      <c r="F152" s="417"/>
      <c r="G152" s="417"/>
      <c r="H152" s="427"/>
      <c r="I152" s="427"/>
      <c r="J152" s="427"/>
      <c r="K152" s="427"/>
      <c r="L152" s="427"/>
      <c r="M152" s="427"/>
      <c r="N152" s="426"/>
      <c r="O152" s="426"/>
      <c r="P152" s="427"/>
      <c r="Q152" s="427"/>
      <c r="R152" s="427"/>
      <c r="S152" s="427"/>
      <c r="T152" s="418"/>
    </row>
    <row r="153" spans="1:20">
      <c r="A153" s="416"/>
      <c r="B153" s="68" t="s">
        <v>86</v>
      </c>
      <c r="C153" s="412"/>
      <c r="D153" s="417"/>
      <c r="E153" s="417"/>
      <c r="F153" s="417"/>
      <c r="G153" s="417"/>
      <c r="H153" s="427">
        <f>SUM(H154:H163)</f>
        <v>57769.986699999994</v>
      </c>
      <c r="I153" s="427">
        <f t="shared" ref="I153:M153" si="82">SUM(I154:I163)</f>
        <v>12952.375900000001</v>
      </c>
      <c r="J153" s="427">
        <f t="shared" si="82"/>
        <v>2365.034605393485</v>
      </c>
      <c r="K153" s="427">
        <f t="shared" si="82"/>
        <v>5467.2255300713668</v>
      </c>
      <c r="L153" s="427">
        <f t="shared" si="82"/>
        <v>53215.962171415376</v>
      </c>
      <c r="M153" s="427">
        <f t="shared" si="82"/>
        <v>114149.99037141536</v>
      </c>
      <c r="N153" s="426">
        <f>K153/I153*100</f>
        <v>42.210213572255626</v>
      </c>
      <c r="O153" s="426">
        <f>L153/H153*100</f>
        <v>92.116971478228464</v>
      </c>
      <c r="P153" s="427"/>
      <c r="Q153" s="427">
        <f t="shared" ref="Q153" si="83">SUM(Q154:Q163)</f>
        <v>778.22199999999998</v>
      </c>
      <c r="R153" s="427">
        <f t="shared" ref="R153" si="84">SUM(R154:R163)</f>
        <v>51840.547747000004</v>
      </c>
      <c r="S153" s="427">
        <f t="shared" ref="S153" si="85">SUM(S154:S163)</f>
        <v>109487.99518899999</v>
      </c>
      <c r="T153" s="418"/>
    </row>
    <row r="154" spans="1:20" ht="72">
      <c r="A154" s="405">
        <v>1</v>
      </c>
      <c r="B154" s="419" t="s">
        <v>263</v>
      </c>
      <c r="C154" s="420" t="s">
        <v>264</v>
      </c>
      <c r="D154" s="413">
        <v>42647.905064999999</v>
      </c>
      <c r="E154" s="414" t="s">
        <v>202</v>
      </c>
      <c r="F154" s="414" t="s">
        <v>265</v>
      </c>
      <c r="G154" s="414" t="s">
        <v>266</v>
      </c>
      <c r="H154" s="426">
        <v>5000</v>
      </c>
      <c r="I154" s="426">
        <v>665.31219999999996</v>
      </c>
      <c r="J154" s="426">
        <v>102.47046653636524</v>
      </c>
      <c r="K154" s="426">
        <v>342.86808218305521</v>
      </c>
      <c r="L154" s="426">
        <v>5016.6337821830548</v>
      </c>
      <c r="M154" s="426">
        <v>27946.12268218305</v>
      </c>
      <c r="N154" s="426">
        <f>K154/I154*100</f>
        <v>51.534915815921487</v>
      </c>
      <c r="O154" s="426">
        <f>L154/H154*100</f>
        <v>100.3326756436611</v>
      </c>
      <c r="P154" s="426">
        <f>M154/D154*100</f>
        <v>65.527539136072804</v>
      </c>
      <c r="Q154" s="426">
        <v>0</v>
      </c>
      <c r="R154" s="426">
        <v>5238.8199000000004</v>
      </c>
      <c r="S154" s="426">
        <v>27052.472242</v>
      </c>
      <c r="T154" s="415" t="s">
        <v>267</v>
      </c>
    </row>
    <row r="155" spans="1:20" ht="36">
      <c r="A155" s="405">
        <v>2</v>
      </c>
      <c r="B155" s="419" t="s">
        <v>268</v>
      </c>
      <c r="C155" s="420" t="s">
        <v>269</v>
      </c>
      <c r="D155" s="413">
        <v>31119.1764</v>
      </c>
      <c r="E155" s="414" t="s">
        <v>202</v>
      </c>
      <c r="F155" s="414" t="s">
        <v>270</v>
      </c>
      <c r="G155" s="414" t="s">
        <v>271</v>
      </c>
      <c r="H155" s="426">
        <v>13611.181200000001</v>
      </c>
      <c r="I155" s="426">
        <v>5490.3746000000001</v>
      </c>
      <c r="J155" s="426">
        <v>1435.3868179999999</v>
      </c>
      <c r="K155" s="426">
        <v>2428.5397320000002</v>
      </c>
      <c r="L155" s="426">
        <v>17752.603331000002</v>
      </c>
      <c r="M155" s="426">
        <v>24106.027530999996</v>
      </c>
      <c r="N155" s="426">
        <f t="shared" ref="N155:N160" si="86">K155/I155*100</f>
        <v>44.232678258419746</v>
      </c>
      <c r="O155" s="426">
        <f t="shared" ref="O155:O160" si="87">L155/H155*100</f>
        <v>130.42661816154501</v>
      </c>
      <c r="P155" s="426">
        <f t="shared" ref="P155:P160" si="88">M155/D155*100</f>
        <v>77.463578152408928</v>
      </c>
      <c r="Q155" s="426">
        <v>0</v>
      </c>
      <c r="R155" s="426">
        <v>13798.231928000001</v>
      </c>
      <c r="S155" s="426">
        <v>24093.767628000001</v>
      </c>
      <c r="T155" s="415" t="s">
        <v>212</v>
      </c>
    </row>
    <row r="156" spans="1:20" ht="36">
      <c r="A156" s="405">
        <v>3</v>
      </c>
      <c r="B156" s="419" t="s">
        <v>272</v>
      </c>
      <c r="C156" s="420" t="s">
        <v>273</v>
      </c>
      <c r="D156" s="413">
        <v>51000</v>
      </c>
      <c r="E156" s="414" t="s">
        <v>202</v>
      </c>
      <c r="F156" s="414" t="s">
        <v>274</v>
      </c>
      <c r="G156" s="414" t="s">
        <v>275</v>
      </c>
      <c r="H156" s="426">
        <v>5400</v>
      </c>
      <c r="I156" s="426">
        <v>1200</v>
      </c>
      <c r="J156" s="426">
        <v>0</v>
      </c>
      <c r="K156" s="426">
        <v>425.38</v>
      </c>
      <c r="L156" s="426">
        <v>5472.7800000000007</v>
      </c>
      <c r="M156" s="426">
        <v>11777.6</v>
      </c>
      <c r="N156" s="426">
        <f t="shared" si="86"/>
        <v>35.448333333333331</v>
      </c>
      <c r="O156" s="426">
        <f t="shared" si="87"/>
        <v>101.34777777777779</v>
      </c>
      <c r="P156" s="426">
        <f t="shared" si="88"/>
        <v>23.093333333333334</v>
      </c>
      <c r="Q156" s="426">
        <v>478.22199999999998</v>
      </c>
      <c r="R156" s="426">
        <v>6256.4681</v>
      </c>
      <c r="S156" s="426">
        <v>11889.021999999999</v>
      </c>
      <c r="T156" s="415" t="s">
        <v>234</v>
      </c>
    </row>
    <row r="157" spans="1:20" ht="36">
      <c r="A157" s="405">
        <v>4</v>
      </c>
      <c r="B157" s="419" t="s">
        <v>276</v>
      </c>
      <c r="C157" s="420" t="s">
        <v>277</v>
      </c>
      <c r="D157" s="413">
        <v>14040.165274999999</v>
      </c>
      <c r="E157" s="414" t="s">
        <v>202</v>
      </c>
      <c r="F157" s="414" t="s">
        <v>278</v>
      </c>
      <c r="G157" s="414" t="s">
        <v>279</v>
      </c>
      <c r="H157" s="426">
        <v>11784.309600000001</v>
      </c>
      <c r="I157" s="426">
        <v>1583.42</v>
      </c>
      <c r="J157" s="426">
        <v>646.62609999999995</v>
      </c>
      <c r="K157" s="426">
        <v>696.74609999999996</v>
      </c>
      <c r="L157" s="426">
        <v>10238.523500000001</v>
      </c>
      <c r="M157" s="426">
        <v>12494.3791</v>
      </c>
      <c r="N157" s="426">
        <f t="shared" si="86"/>
        <v>44.002608278283709</v>
      </c>
      <c r="O157" s="426">
        <f t="shared" si="87"/>
        <v>86.882675757262859</v>
      </c>
      <c r="P157" s="426">
        <f t="shared" si="88"/>
        <v>88.99025656234663</v>
      </c>
      <c r="Q157" s="426">
        <v>300</v>
      </c>
      <c r="R157" s="426">
        <v>11530</v>
      </c>
      <c r="S157" s="426">
        <v>11530</v>
      </c>
      <c r="T157" s="415" t="s">
        <v>212</v>
      </c>
    </row>
    <row r="158" spans="1:20" ht="48">
      <c r="A158" s="405">
        <v>5</v>
      </c>
      <c r="B158" s="419" t="s">
        <v>280</v>
      </c>
      <c r="C158" s="420" t="s">
        <v>281</v>
      </c>
      <c r="D158" s="413">
        <v>3912.4391559999999</v>
      </c>
      <c r="E158" s="414" t="s">
        <v>202</v>
      </c>
      <c r="F158" s="414" t="s">
        <v>278</v>
      </c>
      <c r="G158" s="414" t="s">
        <v>282</v>
      </c>
      <c r="H158" s="426">
        <v>2542.3391999999999</v>
      </c>
      <c r="I158" s="426">
        <v>0</v>
      </c>
      <c r="J158" s="426">
        <v>0</v>
      </c>
      <c r="K158" s="426">
        <v>281.97769602452473</v>
      </c>
      <c r="L158" s="426">
        <v>2542.3389960245249</v>
      </c>
      <c r="M158" s="426">
        <v>3912.4389960245198</v>
      </c>
      <c r="N158" s="426" t="e">
        <f t="shared" si="86"/>
        <v>#DIV/0!</v>
      </c>
      <c r="O158" s="426">
        <f t="shared" si="87"/>
        <v>99.999991976858354</v>
      </c>
      <c r="P158" s="426">
        <f t="shared" si="88"/>
        <v>99.999995911106254</v>
      </c>
      <c r="Q158" s="426">
        <v>0</v>
      </c>
      <c r="R158" s="426">
        <v>2272.9998999999998</v>
      </c>
      <c r="S158" s="426">
        <v>2272.9998999999998</v>
      </c>
      <c r="T158" s="415" t="s">
        <v>212</v>
      </c>
    </row>
    <row r="159" spans="1:20" ht="48">
      <c r="A159" s="405">
        <v>6</v>
      </c>
      <c r="B159" s="419" t="s">
        <v>283</v>
      </c>
      <c r="C159" s="420" t="s">
        <v>284</v>
      </c>
      <c r="D159" s="413">
        <v>912.18</v>
      </c>
      <c r="E159" s="414" t="s">
        <v>202</v>
      </c>
      <c r="F159" s="414" t="s">
        <v>278</v>
      </c>
      <c r="G159" s="414" t="s">
        <v>282</v>
      </c>
      <c r="H159" s="426">
        <v>450.67869999999999</v>
      </c>
      <c r="I159" s="426">
        <v>0</v>
      </c>
      <c r="J159" s="426">
        <v>0</v>
      </c>
      <c r="K159" s="426">
        <v>0</v>
      </c>
      <c r="L159" s="426">
        <v>450.67864234400002</v>
      </c>
      <c r="M159" s="426">
        <v>912.17864234399997</v>
      </c>
      <c r="N159" s="426" t="e">
        <f t="shared" si="86"/>
        <v>#DIV/0!</v>
      </c>
      <c r="O159" s="426">
        <f t="shared" si="87"/>
        <v>99.999987206850477</v>
      </c>
      <c r="P159" s="426">
        <f t="shared" si="88"/>
        <v>99.999851163586143</v>
      </c>
      <c r="Q159" s="426">
        <v>0</v>
      </c>
      <c r="R159" s="426">
        <v>700</v>
      </c>
      <c r="S159" s="426">
        <v>700</v>
      </c>
      <c r="T159" s="415" t="s">
        <v>212</v>
      </c>
    </row>
    <row r="160" spans="1:20" ht="36">
      <c r="A160" s="405">
        <v>7</v>
      </c>
      <c r="B160" s="419" t="s">
        <v>285</v>
      </c>
      <c r="C160" s="420" t="s">
        <v>286</v>
      </c>
      <c r="D160" s="413">
        <v>5075.5609999999997</v>
      </c>
      <c r="E160" s="414" t="s">
        <v>202</v>
      </c>
      <c r="F160" s="414" t="s">
        <v>287</v>
      </c>
      <c r="G160" s="414" t="s">
        <v>288</v>
      </c>
      <c r="H160" s="426">
        <v>1856</v>
      </c>
      <c r="I160" s="426">
        <v>0</v>
      </c>
      <c r="J160" s="426">
        <v>0</v>
      </c>
      <c r="K160" s="426">
        <v>0</v>
      </c>
      <c r="L160" s="426">
        <v>2090.7433999999998</v>
      </c>
      <c r="M160" s="426">
        <v>5015.2509000000009</v>
      </c>
      <c r="N160" s="426" t="e">
        <f t="shared" si="86"/>
        <v>#DIV/0!</v>
      </c>
      <c r="O160" s="426">
        <f t="shared" si="87"/>
        <v>112.6478125</v>
      </c>
      <c r="P160" s="426">
        <f t="shared" si="88"/>
        <v>98.811754996147243</v>
      </c>
      <c r="Q160" s="426">
        <v>0</v>
      </c>
      <c r="R160" s="426">
        <v>1855.1240000000003</v>
      </c>
      <c r="S160" s="426">
        <v>5005.6997999999994</v>
      </c>
      <c r="T160" s="415" t="s">
        <v>212</v>
      </c>
    </row>
    <row r="161" spans="1:20" ht="48">
      <c r="A161" s="405">
        <v>8</v>
      </c>
      <c r="B161" s="421" t="s">
        <v>289</v>
      </c>
      <c r="C161" s="422" t="s">
        <v>290</v>
      </c>
      <c r="D161" s="423"/>
      <c r="E161" s="424"/>
      <c r="F161" s="424"/>
      <c r="G161" s="424"/>
      <c r="H161" s="428"/>
      <c r="I161" s="428"/>
      <c r="J161" s="428"/>
      <c r="K161" s="428"/>
      <c r="L161" s="428"/>
      <c r="M161" s="428"/>
      <c r="N161" s="428"/>
      <c r="O161" s="428"/>
      <c r="P161" s="428"/>
      <c r="Q161" s="428"/>
      <c r="R161" s="428"/>
      <c r="S161" s="428"/>
      <c r="T161" s="425"/>
    </row>
    <row r="162" spans="1:20" ht="48">
      <c r="A162" s="405">
        <v>8</v>
      </c>
      <c r="B162" s="421" t="s">
        <v>291</v>
      </c>
      <c r="C162" s="422" t="s">
        <v>290</v>
      </c>
      <c r="D162" s="423"/>
      <c r="E162" s="424"/>
      <c r="F162" s="424"/>
      <c r="G162" s="424"/>
      <c r="H162" s="428"/>
      <c r="I162" s="428"/>
      <c r="J162" s="428"/>
      <c r="K162" s="428"/>
      <c r="L162" s="428"/>
      <c r="M162" s="428"/>
      <c r="N162" s="428"/>
      <c r="O162" s="428"/>
      <c r="P162" s="428"/>
      <c r="Q162" s="428"/>
      <c r="R162" s="428"/>
      <c r="S162" s="428"/>
      <c r="T162" s="425"/>
    </row>
    <row r="163" spans="1:20" ht="36">
      <c r="A163" s="405">
        <v>9</v>
      </c>
      <c r="B163" s="419" t="s">
        <v>292</v>
      </c>
      <c r="C163" s="420" t="s">
        <v>293</v>
      </c>
      <c r="D163" s="413">
        <v>39746.821474999997</v>
      </c>
      <c r="E163" s="414" t="s">
        <v>203</v>
      </c>
      <c r="F163" s="414" t="s">
        <v>270</v>
      </c>
      <c r="G163" s="414" t="s">
        <v>294</v>
      </c>
      <c r="H163" s="426">
        <v>17125.477999999999</v>
      </c>
      <c r="I163" s="426">
        <v>4013.2691</v>
      </c>
      <c r="J163" s="426">
        <v>180.55122085712</v>
      </c>
      <c r="K163" s="426">
        <v>1291.7139198637872</v>
      </c>
      <c r="L163" s="426">
        <v>9651.6605198637881</v>
      </c>
      <c r="M163" s="426">
        <v>27985.99251986379</v>
      </c>
      <c r="N163" s="426">
        <f>K163/I163</f>
        <v>0.32186077924946205</v>
      </c>
      <c r="O163" s="426">
        <f>L163/H163</f>
        <v>0.56358488328698264</v>
      </c>
      <c r="P163" s="426">
        <f>M163/D163</f>
        <v>0.7041064286729557</v>
      </c>
      <c r="Q163" s="426">
        <v>0</v>
      </c>
      <c r="R163" s="426">
        <v>10188.903919</v>
      </c>
      <c r="S163" s="426">
        <v>26944.033618999998</v>
      </c>
      <c r="T163" s="415" t="s">
        <v>212</v>
      </c>
    </row>
    <row r="164" spans="1:20" ht="21">
      <c r="A164" s="438"/>
      <c r="B164" s="962" t="s">
        <v>787</v>
      </c>
      <c r="C164" s="576"/>
      <c r="D164" s="578">
        <f>D165+D166</f>
        <v>155769.45301100001</v>
      </c>
      <c r="E164" s="578"/>
      <c r="F164" s="578"/>
      <c r="G164" s="442"/>
      <c r="H164" s="578">
        <f t="shared" ref="H164:M164" si="89">H165+H166</f>
        <v>59780.73</v>
      </c>
      <c r="I164" s="578">
        <f t="shared" si="89"/>
        <v>31776.183800000003</v>
      </c>
      <c r="J164" s="578">
        <f t="shared" si="89"/>
        <v>7093.7356536630205</v>
      </c>
      <c r="K164" s="578">
        <f t="shared" si="89"/>
        <v>13137.94384079506</v>
      </c>
      <c r="L164" s="578">
        <f t="shared" si="89"/>
        <v>50591.172448328303</v>
      </c>
      <c r="M164" s="578">
        <f t="shared" si="89"/>
        <v>74623.905878298392</v>
      </c>
      <c r="N164" s="578">
        <f>K164/I164*100</f>
        <v>41.345253802299126</v>
      </c>
      <c r="O164" s="578">
        <f>L164/H164*100</f>
        <v>84.627893383584137</v>
      </c>
      <c r="P164" s="578">
        <f>M164/D164*100</f>
        <v>47.906636658105654</v>
      </c>
      <c r="Q164" s="578">
        <f>Q165+Q166</f>
        <v>4418.8759316895103</v>
      </c>
      <c r="R164" s="578">
        <f>R165+R166</f>
        <v>48245.548978689498</v>
      </c>
      <c r="S164" s="578">
        <f>S165+S166</f>
        <v>65879.762484359395</v>
      </c>
      <c r="T164" s="443"/>
    </row>
    <row r="165" spans="1:20">
      <c r="A165" s="962" t="s">
        <v>200</v>
      </c>
      <c r="B165" s="962" t="s">
        <v>295</v>
      </c>
      <c r="C165" s="579" t="s">
        <v>201</v>
      </c>
      <c r="D165" s="578">
        <f>D172+D173</f>
        <v>118134.34491099999</v>
      </c>
      <c r="E165" s="578" t="s">
        <v>202</v>
      </c>
      <c r="F165" s="578"/>
      <c r="G165" s="579" t="s">
        <v>201</v>
      </c>
      <c r="H165" s="578">
        <f t="shared" ref="H165:M165" si="90">H172+H173</f>
        <v>37712.660000000003</v>
      </c>
      <c r="I165" s="578">
        <f t="shared" si="90"/>
        <v>23645.358500000002</v>
      </c>
      <c r="J165" s="578">
        <f t="shared" si="90"/>
        <v>5791.0638536630204</v>
      </c>
      <c r="K165" s="578">
        <f t="shared" si="90"/>
        <v>11063.47574079506</v>
      </c>
      <c r="L165" s="578">
        <f t="shared" si="90"/>
        <v>37579.455648328301</v>
      </c>
      <c r="M165" s="578">
        <f t="shared" si="90"/>
        <v>45647.494648328196</v>
      </c>
      <c r="N165" s="578">
        <f t="shared" ref="N165:N170" si="91">K165/I165*100</f>
        <v>46.789207026804263</v>
      </c>
      <c r="O165" s="578">
        <f t="shared" ref="O165:O170" si="92">L165/H165*100</f>
        <v>99.646791417864179</v>
      </c>
      <c r="P165" s="578">
        <f t="shared" ref="P165:P170" si="93">M165/D165*100</f>
        <v>38.640324862949967</v>
      </c>
      <c r="Q165" s="578">
        <f>Q172+Q173</f>
        <v>3386.360952</v>
      </c>
      <c r="R165" s="578">
        <f>R172+R173</f>
        <v>36601.180398999997</v>
      </c>
      <c r="S165" s="578">
        <f>S172+S173</f>
        <v>39072.960698999996</v>
      </c>
      <c r="T165" s="443"/>
    </row>
    <row r="166" spans="1:20">
      <c r="A166" s="962" t="s">
        <v>200</v>
      </c>
      <c r="B166" s="962" t="s">
        <v>295</v>
      </c>
      <c r="C166" s="579" t="s">
        <v>201</v>
      </c>
      <c r="D166" s="578">
        <f>D170</f>
        <v>37635.108099999998</v>
      </c>
      <c r="E166" s="578" t="s">
        <v>203</v>
      </c>
      <c r="F166" s="578"/>
      <c r="G166" s="579" t="s">
        <v>201</v>
      </c>
      <c r="H166" s="578">
        <f t="shared" ref="H166:M166" si="94">H170</f>
        <v>22068.07</v>
      </c>
      <c r="I166" s="578">
        <f t="shared" si="94"/>
        <v>8130.8253000000004</v>
      </c>
      <c r="J166" s="578">
        <f t="shared" si="94"/>
        <v>1302.6718000000001</v>
      </c>
      <c r="K166" s="578">
        <f t="shared" si="94"/>
        <v>2074.4681</v>
      </c>
      <c r="L166" s="578">
        <f t="shared" si="94"/>
        <v>13011.7168</v>
      </c>
      <c r="M166" s="578">
        <f t="shared" si="94"/>
        <v>28976.411229970199</v>
      </c>
      <c r="N166" s="578">
        <f t="shared" si="91"/>
        <v>25.513622829898953</v>
      </c>
      <c r="O166" s="578">
        <f t="shared" si="92"/>
        <v>58.961734306624912</v>
      </c>
      <c r="P166" s="578">
        <f t="shared" si="93"/>
        <v>76.993033082241098</v>
      </c>
      <c r="Q166" s="578">
        <f>Q170</f>
        <v>1032.51497968951</v>
      </c>
      <c r="R166" s="578">
        <f>R170</f>
        <v>11644.368579689501</v>
      </c>
      <c r="S166" s="578">
        <f>S170</f>
        <v>26806.801785359399</v>
      </c>
      <c r="T166" s="443"/>
    </row>
    <row r="167" spans="1:20">
      <c r="A167" s="445" t="s">
        <v>19</v>
      </c>
      <c r="B167" s="963" t="s">
        <v>204</v>
      </c>
      <c r="C167" s="548"/>
      <c r="D167" s="588">
        <f>D168</f>
        <v>155769.45301100001</v>
      </c>
      <c r="E167" s="588"/>
      <c r="F167" s="588"/>
      <c r="G167" s="449"/>
      <c r="H167" s="588">
        <f t="shared" ref="H167:M167" si="95">H168</f>
        <v>59780.729999999996</v>
      </c>
      <c r="I167" s="588">
        <f t="shared" si="95"/>
        <v>31776.183799999999</v>
      </c>
      <c r="J167" s="588">
        <f t="shared" si="95"/>
        <v>7093.7356536630205</v>
      </c>
      <c r="K167" s="588">
        <f t="shared" si="95"/>
        <v>13137.94384079506</v>
      </c>
      <c r="L167" s="588">
        <f t="shared" si="95"/>
        <v>50591.172448328303</v>
      </c>
      <c r="M167" s="588">
        <f t="shared" si="95"/>
        <v>74623.905878298392</v>
      </c>
      <c r="N167" s="588">
        <f t="shared" si="91"/>
        <v>41.345253802299133</v>
      </c>
      <c r="O167" s="588">
        <f t="shared" si="92"/>
        <v>84.627893383584151</v>
      </c>
      <c r="P167" s="588">
        <f t="shared" si="93"/>
        <v>47.906636658105654</v>
      </c>
      <c r="Q167" s="588">
        <f>Q168</f>
        <v>4418.8759316895103</v>
      </c>
      <c r="R167" s="588">
        <f>R168</f>
        <v>48245.548978689505</v>
      </c>
      <c r="S167" s="588">
        <f>S168</f>
        <v>65879.762484359395</v>
      </c>
      <c r="T167" s="452"/>
    </row>
    <row r="168" spans="1:20">
      <c r="A168" s="445" t="s">
        <v>205</v>
      </c>
      <c r="B168" s="963" t="s">
        <v>296</v>
      </c>
      <c r="C168" s="548"/>
      <c r="D168" s="588">
        <f>D170+D172+D173</f>
        <v>155769.45301100001</v>
      </c>
      <c r="E168" s="588"/>
      <c r="F168" s="588"/>
      <c r="G168" s="449"/>
      <c r="H168" s="588">
        <f>H170+H172+H173</f>
        <v>59780.729999999996</v>
      </c>
      <c r="I168" s="588">
        <f t="shared" ref="I168:M168" si="96">I170+I172+I173</f>
        <v>31776.183799999999</v>
      </c>
      <c r="J168" s="588">
        <f t="shared" si="96"/>
        <v>7093.7356536630205</v>
      </c>
      <c r="K168" s="588">
        <f t="shared" si="96"/>
        <v>13137.94384079506</v>
      </c>
      <c r="L168" s="588">
        <f t="shared" si="96"/>
        <v>50591.172448328303</v>
      </c>
      <c r="M168" s="588">
        <f t="shared" si="96"/>
        <v>74623.905878298392</v>
      </c>
      <c r="N168" s="588">
        <f t="shared" si="91"/>
        <v>41.345253802299133</v>
      </c>
      <c r="O168" s="588">
        <f t="shared" si="92"/>
        <v>84.627893383584151</v>
      </c>
      <c r="P168" s="588">
        <f t="shared" si="93"/>
        <v>47.906636658105654</v>
      </c>
      <c r="Q168" s="588">
        <f>Q170+Q172+Q173</f>
        <v>4418.8759316895103</v>
      </c>
      <c r="R168" s="588">
        <f>R170+R172+R173</f>
        <v>48245.548978689505</v>
      </c>
      <c r="S168" s="588">
        <f>S170+S172+S173</f>
        <v>65879.762484359395</v>
      </c>
      <c r="T168" s="452"/>
    </row>
    <row r="169" spans="1:20">
      <c r="A169" s="445"/>
      <c r="B169" s="963" t="s">
        <v>207</v>
      </c>
      <c r="C169" s="548"/>
      <c r="D169" s="588"/>
      <c r="E169" s="588"/>
      <c r="F169" s="588"/>
      <c r="G169" s="449"/>
      <c r="H169" s="588"/>
      <c r="I169" s="588"/>
      <c r="J169" s="588"/>
      <c r="K169" s="588"/>
      <c r="L169" s="588"/>
      <c r="M169" s="588"/>
      <c r="N169" s="588"/>
      <c r="O169" s="588"/>
      <c r="P169" s="588"/>
      <c r="Q169" s="588"/>
      <c r="R169" s="588"/>
      <c r="S169" s="588"/>
      <c r="T169" s="452"/>
    </row>
    <row r="170" spans="1:20" ht="36">
      <c r="A170" s="453">
        <v>1</v>
      </c>
      <c r="B170" s="454" t="s">
        <v>306</v>
      </c>
      <c r="C170" s="455" t="s">
        <v>307</v>
      </c>
      <c r="D170" s="456">
        <v>37635.108099999998</v>
      </c>
      <c r="E170" s="457" t="s">
        <v>308</v>
      </c>
      <c r="F170" s="583" t="s">
        <v>210</v>
      </c>
      <c r="G170" s="459" t="s">
        <v>309</v>
      </c>
      <c r="H170" s="583">
        <v>22068.07</v>
      </c>
      <c r="I170" s="583">
        <v>8130.8253000000004</v>
      </c>
      <c r="J170" s="583">
        <v>1302.6718000000001</v>
      </c>
      <c r="K170" s="583">
        <v>2074.4681</v>
      </c>
      <c r="L170" s="583">
        <v>13011.7168</v>
      </c>
      <c r="M170" s="583">
        <v>28976.411229970199</v>
      </c>
      <c r="N170" s="583">
        <f t="shared" si="91"/>
        <v>25.513622829898953</v>
      </c>
      <c r="O170" s="583">
        <f t="shared" si="92"/>
        <v>58.961734306624912</v>
      </c>
      <c r="P170" s="583">
        <f t="shared" si="93"/>
        <v>76.993033082241098</v>
      </c>
      <c r="Q170" s="583">
        <v>1032.51497968951</v>
      </c>
      <c r="R170" s="583">
        <v>11644.368579689501</v>
      </c>
      <c r="S170" s="583">
        <v>26806.801785359399</v>
      </c>
      <c r="T170" s="462" t="s">
        <v>212</v>
      </c>
    </row>
    <row r="171" spans="1:20">
      <c r="A171" s="445"/>
      <c r="B171" s="963" t="s">
        <v>297</v>
      </c>
      <c r="C171" s="548"/>
      <c r="D171" s="588"/>
      <c r="E171" s="588"/>
      <c r="F171" s="588"/>
      <c r="G171" s="449"/>
      <c r="H171" s="588"/>
      <c r="I171" s="588"/>
      <c r="J171" s="588"/>
      <c r="K171" s="588"/>
      <c r="L171" s="588"/>
      <c r="M171" s="588"/>
      <c r="N171" s="588"/>
      <c r="O171" s="588"/>
      <c r="P171" s="588"/>
      <c r="Q171" s="588"/>
      <c r="R171" s="588"/>
      <c r="S171" s="588"/>
      <c r="T171" s="452"/>
    </row>
    <row r="172" spans="1:20" ht="36">
      <c r="A172" s="453">
        <v>2</v>
      </c>
      <c r="B172" s="454" t="s">
        <v>298</v>
      </c>
      <c r="C172" s="455" t="s">
        <v>299</v>
      </c>
      <c r="D172" s="456">
        <v>40904.344911</v>
      </c>
      <c r="E172" s="457" t="s">
        <v>202</v>
      </c>
      <c r="F172" s="458" t="s">
        <v>300</v>
      </c>
      <c r="G172" s="459" t="s">
        <v>301</v>
      </c>
      <c r="H172" s="583">
        <v>12712.66</v>
      </c>
      <c r="I172" s="583">
        <v>5380.3585000000003</v>
      </c>
      <c r="J172" s="583">
        <v>1704.7343539999999</v>
      </c>
      <c r="K172" s="583">
        <v>2837.6663008959199</v>
      </c>
      <c r="L172" s="583">
        <v>11818.832324613701</v>
      </c>
      <c r="M172" s="583">
        <v>17274.523724613598</v>
      </c>
      <c r="N172" s="583">
        <f>K172/I172*100</f>
        <v>52.741212335496222</v>
      </c>
      <c r="O172" s="583">
        <f>L172/H172*100</f>
        <v>92.968995667418938</v>
      </c>
      <c r="P172" s="583">
        <f>M172/D172*100</f>
        <v>42.231512965675513</v>
      </c>
      <c r="Q172" s="583">
        <v>1428.0618320000001</v>
      </c>
      <c r="R172" s="583">
        <v>12872.167799000001</v>
      </c>
      <c r="S172" s="583">
        <v>15343.948098999999</v>
      </c>
      <c r="T172" s="462" t="s">
        <v>212</v>
      </c>
    </row>
    <row r="173" spans="1:20">
      <c r="A173" s="453">
        <v>3</v>
      </c>
      <c r="B173" s="454" t="s">
        <v>302</v>
      </c>
      <c r="C173" s="463" t="s">
        <v>303</v>
      </c>
      <c r="D173" s="456">
        <v>77230</v>
      </c>
      <c r="E173" s="457" t="s">
        <v>202</v>
      </c>
      <c r="F173" s="458" t="s">
        <v>304</v>
      </c>
      <c r="G173" s="459" t="s">
        <v>305</v>
      </c>
      <c r="H173" s="583">
        <v>25000</v>
      </c>
      <c r="I173" s="583">
        <v>18265</v>
      </c>
      <c r="J173" s="583">
        <v>4086.3294996630202</v>
      </c>
      <c r="K173" s="583">
        <v>8225.8094398991398</v>
      </c>
      <c r="L173" s="583">
        <v>25760.623323714601</v>
      </c>
      <c r="M173" s="583">
        <v>28372.970923714602</v>
      </c>
      <c r="N173" s="583">
        <f>K173/I173*100</f>
        <v>45.035912619212368</v>
      </c>
      <c r="O173" s="583">
        <f>L173/H173*100</f>
        <v>103.04249329485839</v>
      </c>
      <c r="P173" s="583">
        <f>M173/D173*100</f>
        <v>36.73827647768303</v>
      </c>
      <c r="Q173" s="583">
        <v>1958.2991199999999</v>
      </c>
      <c r="R173" s="583">
        <v>23729.012599999998</v>
      </c>
      <c r="S173" s="583">
        <v>23729.012599999998</v>
      </c>
      <c r="T173" s="462" t="s">
        <v>212</v>
      </c>
    </row>
    <row r="174" spans="1:20" ht="21">
      <c r="A174" s="697"/>
      <c r="B174" s="826" t="s">
        <v>782</v>
      </c>
      <c r="C174" s="579"/>
      <c r="D174" s="578">
        <f>D177+D196+D210</f>
        <v>1558275.9963700001</v>
      </c>
      <c r="E174" s="578"/>
      <c r="F174" s="578"/>
      <c r="G174" s="442"/>
      <c r="H174" s="827">
        <v>212043</v>
      </c>
      <c r="I174" s="827">
        <f>I175+I176</f>
        <v>73016.25</v>
      </c>
      <c r="J174" s="578">
        <f>J175+J176</f>
        <v>17869.774199999996</v>
      </c>
      <c r="K174" s="578">
        <f t="shared" ref="K174:S174" si="97">K175+K176</f>
        <v>41980.6515</v>
      </c>
      <c r="L174" s="578">
        <f t="shared" si="97"/>
        <v>235645.35165999999</v>
      </c>
      <c r="M174" s="578">
        <f t="shared" si="97"/>
        <v>956074.56686000014</v>
      </c>
      <c r="N174" s="578">
        <f>K174/I174*100</f>
        <v>57.49494324893432</v>
      </c>
      <c r="O174" s="578">
        <f>L174/H174*100</f>
        <v>111.1309270572478</v>
      </c>
      <c r="P174" s="578">
        <f>M174/D174*100</f>
        <v>61.354636090600991</v>
      </c>
      <c r="Q174" s="578">
        <f t="shared" si="97"/>
        <v>17929.821922000003</v>
      </c>
      <c r="R174" s="578">
        <f t="shared" si="97"/>
        <v>213380.79135299998</v>
      </c>
      <c r="S174" s="578">
        <f t="shared" si="97"/>
        <v>848090.49799700011</v>
      </c>
      <c r="T174" s="483"/>
    </row>
    <row r="175" spans="1:20">
      <c r="A175" s="698" t="s">
        <v>565</v>
      </c>
      <c r="B175" s="826" t="s">
        <v>70</v>
      </c>
      <c r="C175" s="579" t="s">
        <v>587</v>
      </c>
      <c r="D175" s="578">
        <f>SUM(D186:D191,D200:D206,D211:D239)</f>
        <v>860086.50456999999</v>
      </c>
      <c r="E175" s="578" t="s">
        <v>568</v>
      </c>
      <c r="F175" s="578"/>
      <c r="G175" s="579" t="s">
        <v>80</v>
      </c>
      <c r="H175" s="827">
        <f t="shared" ref="H175:M175" si="98">SUM(H186:H191,H200:H206,H211:H239)</f>
        <v>160658.09160000001</v>
      </c>
      <c r="I175" s="827">
        <f t="shared" si="98"/>
        <v>30122</v>
      </c>
      <c r="J175" s="578">
        <f>SUM(J186:J191,J200:J206,J211:J239)</f>
        <v>7948.4540999999999</v>
      </c>
      <c r="K175" s="578">
        <f t="shared" si="98"/>
        <v>20370.3727</v>
      </c>
      <c r="L175" s="578">
        <f t="shared" si="98"/>
        <v>108571.27064199999</v>
      </c>
      <c r="M175" s="578">
        <f t="shared" si="98"/>
        <v>527077.29844200006</v>
      </c>
      <c r="N175" s="578">
        <f t="shared" ref="N175:N208" si="99">K175/I175*100</f>
        <v>67.626229002058295</v>
      </c>
      <c r="O175" s="578">
        <f t="shared" ref="O175:O208" si="100">L175/H175*100</f>
        <v>67.579086469118735</v>
      </c>
      <c r="P175" s="578">
        <f t="shared" ref="P175:P208" si="101">M175/D175*100</f>
        <v>61.2818938143335</v>
      </c>
      <c r="Q175" s="578">
        <f>SUM(Q186:Q191,Q200:Q206,Q211:Q239)</f>
        <v>2262.4547000000002</v>
      </c>
      <c r="R175" s="578">
        <f>SUM(R186:R191,R200:R206,R211:R239)</f>
        <v>78972.60033099998</v>
      </c>
      <c r="S175" s="578">
        <f>SUM(S186:S191,S200:S206,S211:S239)</f>
        <v>439772.64713100012</v>
      </c>
      <c r="T175" s="483"/>
    </row>
    <row r="176" spans="1:20">
      <c r="A176" s="698" t="s">
        <v>565</v>
      </c>
      <c r="B176" s="826" t="s">
        <v>70</v>
      </c>
      <c r="C176" s="579" t="s">
        <v>588</v>
      </c>
      <c r="D176" s="578">
        <f>SUM(D181:D184,D192:D195,D207:D208,D240:D250)</f>
        <v>698189.49179999996</v>
      </c>
      <c r="E176" s="578" t="s">
        <v>82</v>
      </c>
      <c r="F176" s="578"/>
      <c r="G176" s="579" t="s">
        <v>80</v>
      </c>
      <c r="H176" s="827">
        <f t="shared" ref="H176:M176" si="102">SUM(H181:H184,H192:H195,H207:H208,H240:H250)</f>
        <v>154166.93539999999</v>
      </c>
      <c r="I176" s="827">
        <f t="shared" si="102"/>
        <v>42894.25</v>
      </c>
      <c r="J176" s="578">
        <f t="shared" si="102"/>
        <v>9921.3200999999972</v>
      </c>
      <c r="K176" s="578">
        <f t="shared" si="102"/>
        <v>21610.2788</v>
      </c>
      <c r="L176" s="578">
        <f t="shared" si="102"/>
        <v>127074.08101800001</v>
      </c>
      <c r="M176" s="578">
        <f t="shared" si="102"/>
        <v>428997.26841800002</v>
      </c>
      <c r="N176" s="578">
        <f t="shared" si="99"/>
        <v>50.380362869149131</v>
      </c>
      <c r="O176" s="578">
        <f t="shared" si="100"/>
        <v>82.426287250437241</v>
      </c>
      <c r="P176" s="578">
        <f t="shared" si="101"/>
        <v>61.444245932720023</v>
      </c>
      <c r="Q176" s="578">
        <f>SUM(Q181:Q184,Q192:Q195,Q207:Q208,Q240:Q250)</f>
        <v>15667.367222000001</v>
      </c>
      <c r="R176" s="578">
        <f>SUM(R181:R184,R192:R195,R207:R208,R240:R250)</f>
        <v>134408.19102200001</v>
      </c>
      <c r="S176" s="578">
        <f>SUM(S181:S184,S192:S195,S207:S208,S240:S250)</f>
        <v>408317.85086600005</v>
      </c>
      <c r="T176" s="483"/>
    </row>
    <row r="177" spans="1:20">
      <c r="A177" s="453" t="s">
        <v>422</v>
      </c>
      <c r="B177" s="582" t="s">
        <v>589</v>
      </c>
      <c r="C177" s="548"/>
      <c r="D177" s="588">
        <f>D180+D185</f>
        <v>847900.06400000001</v>
      </c>
      <c r="E177" s="588"/>
      <c r="F177" s="588"/>
      <c r="G177" s="449"/>
      <c r="H177" s="588">
        <f>H180+H185</f>
        <v>191862.1398</v>
      </c>
      <c r="I177" s="588">
        <f t="shared" ref="I177:S177" si="103">I180+I185</f>
        <v>36356.25</v>
      </c>
      <c r="J177" s="588">
        <f t="shared" si="103"/>
        <v>11273.019899999999</v>
      </c>
      <c r="K177" s="588">
        <f t="shared" si="103"/>
        <v>20104.7889</v>
      </c>
      <c r="L177" s="588">
        <f t="shared" si="103"/>
        <v>154138.62661799998</v>
      </c>
      <c r="M177" s="588">
        <f t="shared" si="103"/>
        <v>410701.74641799997</v>
      </c>
      <c r="N177" s="554">
        <f t="shared" si="99"/>
        <v>55.299402166064979</v>
      </c>
      <c r="O177" s="554">
        <f t="shared" si="100"/>
        <v>80.338219295727868</v>
      </c>
      <c r="P177" s="554">
        <f t="shared" si="101"/>
        <v>48.437518034908408</v>
      </c>
      <c r="Q177" s="588">
        <f t="shared" si="103"/>
        <v>14369.533821999998</v>
      </c>
      <c r="R177" s="588">
        <f t="shared" si="103"/>
        <v>152205.78047200001</v>
      </c>
      <c r="S177" s="588">
        <f t="shared" si="103"/>
        <v>365399.56201600004</v>
      </c>
      <c r="T177" s="502"/>
    </row>
    <row r="178" spans="1:20">
      <c r="A178" s="445" t="s">
        <v>590</v>
      </c>
      <c r="B178" s="582" t="s">
        <v>591</v>
      </c>
      <c r="C178" s="588" t="s">
        <v>568</v>
      </c>
      <c r="D178" s="588"/>
      <c r="E178" s="588"/>
      <c r="F178" s="588"/>
      <c r="G178" s="449"/>
      <c r="H178" s="665"/>
      <c r="I178" s="665"/>
      <c r="J178" s="588"/>
      <c r="K178" s="588"/>
      <c r="L178" s="588"/>
      <c r="M178" s="588"/>
      <c r="N178" s="554"/>
      <c r="O178" s="554"/>
      <c r="P178" s="554"/>
      <c r="Q178" s="665"/>
      <c r="R178" s="665"/>
      <c r="S178" s="665"/>
      <c r="T178" s="452"/>
    </row>
    <row r="179" spans="1:20">
      <c r="A179" s="445" t="s">
        <v>87</v>
      </c>
      <c r="B179" s="582" t="s">
        <v>72</v>
      </c>
      <c r="C179" s="548"/>
      <c r="D179" s="588"/>
      <c r="E179" s="588"/>
      <c r="F179" s="588"/>
      <c r="G179" s="699"/>
      <c r="H179" s="665"/>
      <c r="I179" s="665"/>
      <c r="J179" s="588"/>
      <c r="K179" s="588"/>
      <c r="L179" s="588"/>
      <c r="M179" s="588"/>
      <c r="N179" s="554"/>
      <c r="O179" s="554"/>
      <c r="P179" s="554"/>
      <c r="Q179" s="665"/>
      <c r="R179" s="665"/>
      <c r="S179" s="665"/>
      <c r="T179" s="452"/>
    </row>
    <row r="180" spans="1:20">
      <c r="A180" s="445"/>
      <c r="B180" s="582" t="s">
        <v>71</v>
      </c>
      <c r="C180" s="548"/>
      <c r="D180" s="588">
        <f>SUM(D181:D184)</f>
        <v>98338.733999999997</v>
      </c>
      <c r="E180" s="588"/>
      <c r="F180" s="588"/>
      <c r="G180" s="588"/>
      <c r="H180" s="871">
        <f t="shared" ref="H180:S180" si="104">SUM(H181:H184)</f>
        <v>51225.969499999999</v>
      </c>
      <c r="I180" s="871">
        <f t="shared" si="104"/>
        <v>11908.25</v>
      </c>
      <c r="J180" s="588">
        <f t="shared" si="104"/>
        <v>4070.8418999999999</v>
      </c>
      <c r="K180" s="588">
        <f t="shared" si="104"/>
        <v>6226.5167000000001</v>
      </c>
      <c r="L180" s="588">
        <f t="shared" si="104"/>
        <v>41794.053800000002</v>
      </c>
      <c r="M180" s="588">
        <f t="shared" si="104"/>
        <v>81429.333899999998</v>
      </c>
      <c r="N180" s="597">
        <f t="shared" si="99"/>
        <v>52.287420065920685</v>
      </c>
      <c r="O180" s="597">
        <f t="shared" si="100"/>
        <v>81.587628712424859</v>
      </c>
      <c r="P180" s="597">
        <f t="shared" si="101"/>
        <v>82.804944285737903</v>
      </c>
      <c r="Q180" s="588">
        <f t="shared" si="104"/>
        <v>1806.2755999999999</v>
      </c>
      <c r="R180" s="588">
        <f t="shared" si="104"/>
        <v>42722.272300000004</v>
      </c>
      <c r="S180" s="588">
        <f t="shared" si="104"/>
        <v>75133.897800000006</v>
      </c>
      <c r="T180" s="452"/>
    </row>
    <row r="181" spans="1:20" ht="51">
      <c r="A181" s="453">
        <v>1</v>
      </c>
      <c r="B181" s="700" t="s">
        <v>592</v>
      </c>
      <c r="C181" s="701" t="s">
        <v>593</v>
      </c>
      <c r="D181" s="828">
        <v>56710</v>
      </c>
      <c r="E181" s="702" t="s">
        <v>203</v>
      </c>
      <c r="F181" s="599" t="s">
        <v>210</v>
      </c>
      <c r="G181" s="703" t="s">
        <v>309</v>
      </c>
      <c r="H181" s="872">
        <v>34041.0694</v>
      </c>
      <c r="I181" s="872">
        <v>11408.25</v>
      </c>
      <c r="J181" s="704">
        <v>2160.2579999999998</v>
      </c>
      <c r="K181" s="704">
        <v>4161.7101000000002</v>
      </c>
      <c r="L181" s="888">
        <v>23390.426200000002</v>
      </c>
      <c r="M181" s="889">
        <v>40225.676200000009</v>
      </c>
      <c r="N181" s="554">
        <f t="shared" si="99"/>
        <v>36.479829071066995</v>
      </c>
      <c r="O181" s="554">
        <f t="shared" si="100"/>
        <v>68.712371885708151</v>
      </c>
      <c r="P181" s="554">
        <f t="shared" si="101"/>
        <v>70.932245106683141</v>
      </c>
      <c r="Q181" s="888">
        <v>1806.2755999999999</v>
      </c>
      <c r="R181" s="768">
        <v>22923.252500000002</v>
      </c>
      <c r="S181" s="768">
        <v>36759.245900000002</v>
      </c>
      <c r="T181" s="705" t="s">
        <v>267</v>
      </c>
    </row>
    <row r="182" spans="1:20" ht="38.25">
      <c r="A182" s="706">
        <v>2</v>
      </c>
      <c r="B182" s="707" t="s">
        <v>594</v>
      </c>
      <c r="C182" s="708" t="s">
        <v>595</v>
      </c>
      <c r="D182" s="829">
        <v>12736.034</v>
      </c>
      <c r="E182" s="702" t="s">
        <v>203</v>
      </c>
      <c r="F182" s="709" t="s">
        <v>596</v>
      </c>
      <c r="G182" s="703" t="s">
        <v>597</v>
      </c>
      <c r="H182" s="872">
        <v>3796</v>
      </c>
      <c r="I182" s="872">
        <v>500</v>
      </c>
      <c r="J182" s="704">
        <v>105.404</v>
      </c>
      <c r="K182" s="704">
        <v>259.62670000000003</v>
      </c>
      <c r="L182" s="888">
        <v>1052.3179</v>
      </c>
      <c r="M182" s="829">
        <v>10392.352000000001</v>
      </c>
      <c r="N182" s="554">
        <f t="shared" si="99"/>
        <v>51.925340000000006</v>
      </c>
      <c r="O182" s="554">
        <f t="shared" si="100"/>
        <v>27.721757112750261</v>
      </c>
      <c r="P182" s="554">
        <f t="shared" si="101"/>
        <v>81.598023372110987</v>
      </c>
      <c r="Q182" s="888">
        <v>0</v>
      </c>
      <c r="R182" s="768">
        <v>1580.5640000000001</v>
      </c>
      <c r="S182" s="768">
        <v>9379.3253999999997</v>
      </c>
      <c r="T182" s="710" t="s">
        <v>267</v>
      </c>
    </row>
    <row r="183" spans="1:20" ht="38.25">
      <c r="A183" s="706">
        <v>3</v>
      </c>
      <c r="B183" s="707" t="s">
        <v>598</v>
      </c>
      <c r="C183" s="708" t="s">
        <v>599</v>
      </c>
      <c r="D183" s="830">
        <v>15628.7</v>
      </c>
      <c r="E183" s="702" t="s">
        <v>203</v>
      </c>
      <c r="F183" s="711" t="s">
        <v>596</v>
      </c>
      <c r="G183" s="703" t="s">
        <v>600</v>
      </c>
      <c r="H183" s="872">
        <v>1794.4106999999999</v>
      </c>
      <c r="I183" s="872">
        <v>0</v>
      </c>
      <c r="J183" s="704">
        <v>0</v>
      </c>
      <c r="K183" s="704">
        <v>0</v>
      </c>
      <c r="L183" s="888">
        <v>2282.1331</v>
      </c>
      <c r="M183" s="830">
        <v>15742.1291</v>
      </c>
      <c r="N183" s="554" t="e">
        <f t="shared" si="99"/>
        <v>#DIV/0!</v>
      </c>
      <c r="O183" s="554">
        <f t="shared" si="100"/>
        <v>127.18008759087316</v>
      </c>
      <c r="P183" s="554">
        <f t="shared" si="101"/>
        <v>100.72577437662761</v>
      </c>
      <c r="Q183" s="888">
        <v>0</v>
      </c>
      <c r="R183" s="768">
        <v>4965.2577000000001</v>
      </c>
      <c r="S183" s="768">
        <v>15742.1284</v>
      </c>
      <c r="T183" s="712" t="s">
        <v>267</v>
      </c>
    </row>
    <row r="184" spans="1:20" ht="38.25">
      <c r="A184" s="706">
        <v>4</v>
      </c>
      <c r="B184" s="707" t="s">
        <v>601</v>
      </c>
      <c r="C184" s="708" t="s">
        <v>602</v>
      </c>
      <c r="D184" s="831">
        <v>13264</v>
      </c>
      <c r="E184" s="702" t="s">
        <v>203</v>
      </c>
      <c r="F184" s="713" t="s">
        <v>603</v>
      </c>
      <c r="G184" s="703" t="s">
        <v>604</v>
      </c>
      <c r="H184" s="872">
        <v>11594.4894</v>
      </c>
      <c r="I184" s="872">
        <v>0</v>
      </c>
      <c r="J184" s="704">
        <v>1805.1799000000001</v>
      </c>
      <c r="K184" s="704">
        <v>1805.1799000000001</v>
      </c>
      <c r="L184" s="888">
        <v>15069.176599999999</v>
      </c>
      <c r="M184" s="831">
        <v>15069.176599999999</v>
      </c>
      <c r="N184" s="554" t="e">
        <f t="shared" si="99"/>
        <v>#DIV/0!</v>
      </c>
      <c r="O184" s="554">
        <f t="shared" si="100"/>
        <v>129.9684365574563</v>
      </c>
      <c r="P184" s="554">
        <f t="shared" si="101"/>
        <v>113.60959439083231</v>
      </c>
      <c r="Q184" s="888">
        <v>0</v>
      </c>
      <c r="R184" s="768">
        <v>13253.198100000001</v>
      </c>
      <c r="S184" s="768">
        <v>13253.198100000001</v>
      </c>
      <c r="T184" s="714" t="s">
        <v>267</v>
      </c>
    </row>
    <row r="185" spans="1:20">
      <c r="A185" s="715"/>
      <c r="B185" s="582" t="s">
        <v>605</v>
      </c>
      <c r="C185" s="716"/>
      <c r="D185" s="717">
        <f>SUM(D186:D195)</f>
        <v>749561.33</v>
      </c>
      <c r="E185" s="717"/>
      <c r="F185" s="717"/>
      <c r="G185" s="717"/>
      <c r="H185" s="873">
        <f>SUM(H186:H195)</f>
        <v>140636.1703</v>
      </c>
      <c r="I185" s="873">
        <f t="shared" ref="I185:M185" si="105">SUM(I186:I195)</f>
        <v>24448</v>
      </c>
      <c r="J185" s="717">
        <f t="shared" si="105"/>
        <v>7202.1779999999999</v>
      </c>
      <c r="K185" s="717">
        <f t="shared" si="105"/>
        <v>13878.272199999999</v>
      </c>
      <c r="L185" s="717">
        <f t="shared" si="105"/>
        <v>112344.57281799999</v>
      </c>
      <c r="M185" s="717">
        <f t="shared" si="105"/>
        <v>329272.412518</v>
      </c>
      <c r="N185" s="597">
        <f t="shared" si="99"/>
        <v>56.76649296465969</v>
      </c>
      <c r="O185" s="597">
        <f t="shared" si="100"/>
        <v>79.88312862782783</v>
      </c>
      <c r="P185" s="597">
        <f t="shared" si="101"/>
        <v>43.928681928935696</v>
      </c>
      <c r="Q185" s="717">
        <f>SUM(Q186:Q195)</f>
        <v>12563.258221999999</v>
      </c>
      <c r="R185" s="717">
        <f t="shared" ref="R185:S185" si="106">SUM(R186:R195)</f>
        <v>109483.508172</v>
      </c>
      <c r="S185" s="717">
        <f t="shared" si="106"/>
        <v>290265.664216</v>
      </c>
      <c r="T185" s="718"/>
    </row>
    <row r="186" spans="1:20" ht="51">
      <c r="A186" s="706">
        <v>5</v>
      </c>
      <c r="B186" s="719" t="s">
        <v>606</v>
      </c>
      <c r="C186" s="708" t="s">
        <v>607</v>
      </c>
      <c r="D186" s="832">
        <v>65670</v>
      </c>
      <c r="E186" s="702" t="s">
        <v>202</v>
      </c>
      <c r="F186" s="720" t="s">
        <v>432</v>
      </c>
      <c r="G186" s="703" t="s">
        <v>608</v>
      </c>
      <c r="H186" s="872">
        <v>1035</v>
      </c>
      <c r="I186" s="872">
        <v>0</v>
      </c>
      <c r="J186" s="704">
        <v>379.46210000000002</v>
      </c>
      <c r="K186" s="704">
        <v>379.46210000000002</v>
      </c>
      <c r="L186" s="888">
        <v>2483.0174000000002</v>
      </c>
      <c r="M186" s="891">
        <v>54640.808400000002</v>
      </c>
      <c r="N186" s="554" t="e">
        <f t="shared" si="99"/>
        <v>#DIV/0!</v>
      </c>
      <c r="O186" s="554">
        <f t="shared" si="100"/>
        <v>239.90506280193239</v>
      </c>
      <c r="P186" s="554">
        <f t="shared" si="101"/>
        <v>83.20512928277752</v>
      </c>
      <c r="Q186" s="888">
        <v>0</v>
      </c>
      <c r="R186" s="768">
        <v>2483.0144</v>
      </c>
      <c r="S186" s="768">
        <v>54447.864400000006</v>
      </c>
      <c r="T186" s="721" t="s">
        <v>267</v>
      </c>
    </row>
    <row r="187" spans="1:20" ht="51">
      <c r="A187" s="706">
        <v>6</v>
      </c>
      <c r="B187" s="707" t="s">
        <v>609</v>
      </c>
      <c r="C187" s="708" t="s">
        <v>610</v>
      </c>
      <c r="D187" s="833">
        <v>61993.35</v>
      </c>
      <c r="E187" s="702" t="s">
        <v>202</v>
      </c>
      <c r="F187" s="722" t="s">
        <v>432</v>
      </c>
      <c r="G187" s="703" t="s">
        <v>611</v>
      </c>
      <c r="H187" s="872">
        <v>9981</v>
      </c>
      <c r="I187" s="872">
        <v>0</v>
      </c>
      <c r="J187" s="704">
        <v>0</v>
      </c>
      <c r="K187" s="704">
        <v>0</v>
      </c>
      <c r="L187" s="888">
        <v>1883.798</v>
      </c>
      <c r="M187" s="833">
        <v>5643.6174000000001</v>
      </c>
      <c r="N187" s="554" t="e">
        <f t="shared" si="99"/>
        <v>#DIV/0!</v>
      </c>
      <c r="O187" s="554">
        <f t="shared" si="100"/>
        <v>18.873840296563472</v>
      </c>
      <c r="P187" s="554">
        <f t="shared" si="101"/>
        <v>9.1035851425999716</v>
      </c>
      <c r="Q187" s="888">
        <v>0</v>
      </c>
      <c r="R187" s="768">
        <v>0</v>
      </c>
      <c r="S187" s="768">
        <v>0</v>
      </c>
      <c r="T187" s="723" t="s">
        <v>267</v>
      </c>
    </row>
    <row r="188" spans="1:20" ht="38.25">
      <c r="A188" s="706">
        <v>7</v>
      </c>
      <c r="B188" s="707" t="s">
        <v>612</v>
      </c>
      <c r="C188" s="708" t="s">
        <v>613</v>
      </c>
      <c r="D188" s="834">
        <v>88654.1</v>
      </c>
      <c r="E188" s="702" t="s">
        <v>202</v>
      </c>
      <c r="F188" s="724" t="s">
        <v>614</v>
      </c>
      <c r="G188" s="703" t="s">
        <v>615</v>
      </c>
      <c r="H188" s="872">
        <v>14000</v>
      </c>
      <c r="I188" s="872">
        <v>3000</v>
      </c>
      <c r="J188" s="704">
        <v>1158.2</v>
      </c>
      <c r="K188" s="704">
        <v>1859.4</v>
      </c>
      <c r="L188" s="888">
        <v>10946.8544</v>
      </c>
      <c r="M188" s="834">
        <v>11933.3652</v>
      </c>
      <c r="N188" s="554">
        <f t="shared" si="99"/>
        <v>61.980000000000004</v>
      </c>
      <c r="O188" s="554">
        <f t="shared" si="100"/>
        <v>78.191817142857147</v>
      </c>
      <c r="P188" s="554">
        <f t="shared" si="101"/>
        <v>13.460590316747901</v>
      </c>
      <c r="Q188" s="888">
        <v>816.94659999999999</v>
      </c>
      <c r="R188" s="768">
        <v>9569.2743499999997</v>
      </c>
      <c r="S188" s="768">
        <v>9569.2743499999997</v>
      </c>
      <c r="T188" s="725" t="s">
        <v>267</v>
      </c>
    </row>
    <row r="189" spans="1:20" ht="38.25">
      <c r="A189" s="706">
        <v>8</v>
      </c>
      <c r="B189" s="707" t="s">
        <v>616</v>
      </c>
      <c r="C189" s="708" t="s">
        <v>617</v>
      </c>
      <c r="D189" s="835">
        <v>16212.79</v>
      </c>
      <c r="E189" s="702" t="s">
        <v>202</v>
      </c>
      <c r="F189" s="726" t="s">
        <v>210</v>
      </c>
      <c r="G189" s="703" t="s">
        <v>618</v>
      </c>
      <c r="H189" s="872">
        <v>11879.204400000001</v>
      </c>
      <c r="I189" s="872">
        <v>1562</v>
      </c>
      <c r="J189" s="704">
        <v>1170.2239</v>
      </c>
      <c r="K189" s="704">
        <v>1850.9585999999999</v>
      </c>
      <c r="L189" s="888">
        <v>11346.722399999999</v>
      </c>
      <c r="M189" s="835">
        <v>14500.838000000003</v>
      </c>
      <c r="N189" s="554">
        <f t="shared" si="99"/>
        <v>118.49927016645326</v>
      </c>
      <c r="O189" s="554">
        <f t="shared" si="100"/>
        <v>95.517528093042984</v>
      </c>
      <c r="P189" s="554">
        <f t="shared" si="101"/>
        <v>89.440731669256195</v>
      </c>
      <c r="Q189" s="888">
        <v>0</v>
      </c>
      <c r="R189" s="768">
        <v>9823.9345000000012</v>
      </c>
      <c r="S189" s="768">
        <v>11016.141300000001</v>
      </c>
      <c r="T189" s="727" t="s">
        <v>267</v>
      </c>
    </row>
    <row r="190" spans="1:20" ht="51">
      <c r="A190" s="706">
        <v>9</v>
      </c>
      <c r="B190" s="707" t="s">
        <v>619</v>
      </c>
      <c r="C190" s="708" t="s">
        <v>620</v>
      </c>
      <c r="D190" s="836">
        <v>70025</v>
      </c>
      <c r="E190" s="728" t="s">
        <v>202</v>
      </c>
      <c r="F190" s="729" t="s">
        <v>432</v>
      </c>
      <c r="G190" s="730" t="s">
        <v>621</v>
      </c>
      <c r="H190" s="872">
        <v>29300</v>
      </c>
      <c r="I190" s="872">
        <v>3700</v>
      </c>
      <c r="J190" s="704">
        <v>912.3569</v>
      </c>
      <c r="K190" s="704">
        <v>1720.9564</v>
      </c>
      <c r="L190" s="888">
        <v>23667.3069</v>
      </c>
      <c r="M190" s="836">
        <v>30138.081699999999</v>
      </c>
      <c r="N190" s="554">
        <f t="shared" si="99"/>
        <v>46.512335135135139</v>
      </c>
      <c r="O190" s="554">
        <f t="shared" si="100"/>
        <v>80.775791467576781</v>
      </c>
      <c r="P190" s="554">
        <f t="shared" si="101"/>
        <v>43.039031345947876</v>
      </c>
      <c r="Q190" s="888">
        <v>0</v>
      </c>
      <c r="R190" s="768">
        <v>17810.603299999999</v>
      </c>
      <c r="S190" s="768">
        <v>17810.603299999999</v>
      </c>
      <c r="T190" s="731" t="s">
        <v>267</v>
      </c>
    </row>
    <row r="191" spans="1:20" ht="51">
      <c r="A191" s="706">
        <v>10</v>
      </c>
      <c r="B191" s="707" t="s">
        <v>622</v>
      </c>
      <c r="C191" s="708" t="s">
        <v>623</v>
      </c>
      <c r="D191" s="836">
        <v>60000</v>
      </c>
      <c r="E191" s="728" t="s">
        <v>202</v>
      </c>
      <c r="F191" s="729" t="s">
        <v>432</v>
      </c>
      <c r="G191" s="730" t="s">
        <v>624</v>
      </c>
      <c r="H191" s="872">
        <v>0</v>
      </c>
      <c r="I191" s="872">
        <v>0</v>
      </c>
      <c r="J191" s="704">
        <v>0</v>
      </c>
      <c r="K191" s="704">
        <v>0</v>
      </c>
      <c r="L191" s="888">
        <v>0</v>
      </c>
      <c r="M191" s="836">
        <v>9450</v>
      </c>
      <c r="N191" s="554" t="e">
        <f t="shared" si="99"/>
        <v>#DIV/0!</v>
      </c>
      <c r="O191" s="554" t="e">
        <f t="shared" si="100"/>
        <v>#DIV/0!</v>
      </c>
      <c r="P191" s="554">
        <f t="shared" si="101"/>
        <v>15.75</v>
      </c>
      <c r="Q191" s="888">
        <v>0</v>
      </c>
      <c r="R191" s="768">
        <v>0</v>
      </c>
      <c r="S191" s="768">
        <v>0</v>
      </c>
      <c r="T191" s="731" t="s">
        <v>267</v>
      </c>
    </row>
    <row r="192" spans="1:20" ht="38.25">
      <c r="A192" s="706">
        <v>11</v>
      </c>
      <c r="B192" s="707" t="s">
        <v>625</v>
      </c>
      <c r="C192" s="708" t="s">
        <v>626</v>
      </c>
      <c r="D192" s="837">
        <v>180720.84</v>
      </c>
      <c r="E192" s="702" t="s">
        <v>203</v>
      </c>
      <c r="F192" s="732" t="s">
        <v>432</v>
      </c>
      <c r="G192" s="703" t="s">
        <v>627</v>
      </c>
      <c r="H192" s="872">
        <v>22984.694</v>
      </c>
      <c r="I192" s="872">
        <v>5044</v>
      </c>
      <c r="J192" s="704">
        <v>1700</v>
      </c>
      <c r="K192" s="704">
        <v>3260</v>
      </c>
      <c r="L192" s="888">
        <v>28837.9</v>
      </c>
      <c r="M192" s="837">
        <v>122815.48</v>
      </c>
      <c r="N192" s="554">
        <f t="shared" si="99"/>
        <v>64.631245043616175</v>
      </c>
      <c r="O192" s="554">
        <f t="shared" si="100"/>
        <v>125.46566858797425</v>
      </c>
      <c r="P192" s="554">
        <f t="shared" si="101"/>
        <v>67.958670400159718</v>
      </c>
      <c r="Q192" s="888">
        <v>8924.2099999999991</v>
      </c>
      <c r="R192" s="768">
        <v>32388.620000000003</v>
      </c>
      <c r="S192" s="768">
        <v>125959.29999999999</v>
      </c>
      <c r="T192" s="733" t="s">
        <v>267</v>
      </c>
    </row>
    <row r="193" spans="1:20" ht="38.25">
      <c r="A193" s="706">
        <v>12</v>
      </c>
      <c r="B193" s="707" t="s">
        <v>628</v>
      </c>
      <c r="C193" s="708" t="s">
        <v>629</v>
      </c>
      <c r="D193" s="838">
        <v>83794.66</v>
      </c>
      <c r="E193" s="702" t="s">
        <v>203</v>
      </c>
      <c r="F193" s="734" t="s">
        <v>432</v>
      </c>
      <c r="G193" s="703" t="s">
        <v>630</v>
      </c>
      <c r="H193" s="872">
        <v>15818.001899999999</v>
      </c>
      <c r="I193" s="872">
        <v>8142</v>
      </c>
      <c r="J193" s="704">
        <v>857.23509999999999</v>
      </c>
      <c r="K193" s="704">
        <v>3270.7950999999998</v>
      </c>
      <c r="L193" s="888">
        <v>12305.533717999999</v>
      </c>
      <c r="M193" s="838">
        <v>46370.781818000003</v>
      </c>
      <c r="N193" s="554">
        <f t="shared" si="99"/>
        <v>40.171887742569389</v>
      </c>
      <c r="O193" s="554">
        <f t="shared" si="100"/>
        <v>77.79448880961381</v>
      </c>
      <c r="P193" s="554">
        <f t="shared" si="101"/>
        <v>55.338588184497674</v>
      </c>
      <c r="Q193" s="888">
        <v>2822.1016220000001</v>
      </c>
      <c r="R193" s="768">
        <v>8757.1016220000001</v>
      </c>
      <c r="S193" s="768">
        <v>42811.520865999999</v>
      </c>
      <c r="T193" s="735" t="s">
        <v>267</v>
      </c>
    </row>
    <row r="194" spans="1:20" ht="38.25">
      <c r="A194" s="706">
        <v>13</v>
      </c>
      <c r="B194" s="707" t="s">
        <v>631</v>
      </c>
      <c r="C194" s="708" t="s">
        <v>632</v>
      </c>
      <c r="D194" s="839">
        <v>14490.59</v>
      </c>
      <c r="E194" s="702" t="s">
        <v>203</v>
      </c>
      <c r="F194" s="736" t="s">
        <v>432</v>
      </c>
      <c r="G194" s="703" t="s">
        <v>633</v>
      </c>
      <c r="H194" s="872">
        <v>0</v>
      </c>
      <c r="I194" s="872">
        <v>0</v>
      </c>
      <c r="J194" s="704">
        <v>0</v>
      </c>
      <c r="K194" s="704">
        <v>0</v>
      </c>
      <c r="L194" s="888">
        <v>0</v>
      </c>
      <c r="M194" s="839">
        <v>7406</v>
      </c>
      <c r="N194" s="554" t="e">
        <f t="shared" si="99"/>
        <v>#DIV/0!</v>
      </c>
      <c r="O194" s="554" t="e">
        <f t="shared" si="100"/>
        <v>#DIV/0!</v>
      </c>
      <c r="P194" s="554">
        <f t="shared" si="101"/>
        <v>51.109030067098715</v>
      </c>
      <c r="Q194" s="888">
        <v>0</v>
      </c>
      <c r="R194" s="768">
        <v>5396.22</v>
      </c>
      <c r="S194" s="768">
        <v>5396.22</v>
      </c>
      <c r="T194" s="737" t="s">
        <v>267</v>
      </c>
    </row>
    <row r="195" spans="1:20" ht="51">
      <c r="A195" s="706">
        <v>14</v>
      </c>
      <c r="B195" s="707" t="s">
        <v>634</v>
      </c>
      <c r="C195" s="708" t="s">
        <v>635</v>
      </c>
      <c r="D195" s="840">
        <v>108000</v>
      </c>
      <c r="E195" s="702" t="s">
        <v>203</v>
      </c>
      <c r="F195" s="738" t="s">
        <v>432</v>
      </c>
      <c r="G195" s="703" t="s">
        <v>636</v>
      </c>
      <c r="H195" s="872">
        <v>35638.269999999997</v>
      </c>
      <c r="I195" s="872">
        <v>3000</v>
      </c>
      <c r="J195" s="704">
        <v>1024.7</v>
      </c>
      <c r="K195" s="704">
        <v>1536.7</v>
      </c>
      <c r="L195" s="888">
        <v>20873.440000000002</v>
      </c>
      <c r="M195" s="840">
        <v>26373.440000000002</v>
      </c>
      <c r="N195" s="554">
        <f t="shared" si="99"/>
        <v>51.223333333333329</v>
      </c>
      <c r="O195" s="554">
        <f t="shared" si="100"/>
        <v>58.570295359454896</v>
      </c>
      <c r="P195" s="554">
        <f t="shared" si="101"/>
        <v>24.419851851851853</v>
      </c>
      <c r="Q195" s="888">
        <v>0</v>
      </c>
      <c r="R195" s="768">
        <v>23254.74</v>
      </c>
      <c r="S195" s="768">
        <v>23254.74</v>
      </c>
      <c r="T195" s="739" t="s">
        <v>267</v>
      </c>
    </row>
    <row r="196" spans="1:20">
      <c r="A196" s="706" t="s">
        <v>637</v>
      </c>
      <c r="B196" s="591" t="s">
        <v>638</v>
      </c>
      <c r="C196" s="740"/>
      <c r="D196" s="717">
        <f>D198+D199</f>
        <v>297133.06149999995</v>
      </c>
      <c r="E196" s="741"/>
      <c r="F196" s="741"/>
      <c r="G196" s="742"/>
      <c r="H196" s="873">
        <f t="shared" ref="H196:M196" si="107">H198+H199</f>
        <v>122962.8872</v>
      </c>
      <c r="I196" s="873">
        <f t="shared" si="107"/>
        <v>36660</v>
      </c>
      <c r="J196" s="717">
        <f t="shared" si="107"/>
        <v>6591.4542999999994</v>
      </c>
      <c r="K196" s="717">
        <f t="shared" si="107"/>
        <v>21628.562599999997</v>
      </c>
      <c r="L196" s="717">
        <f t="shared" si="107"/>
        <v>71917.040160999983</v>
      </c>
      <c r="M196" s="717">
        <f t="shared" si="107"/>
        <v>71917.040160999983</v>
      </c>
      <c r="N196" s="597">
        <f t="shared" si="99"/>
        <v>58.997715766502992</v>
      </c>
      <c r="O196" s="597">
        <f t="shared" si="100"/>
        <v>58.486785564839913</v>
      </c>
      <c r="P196" s="597">
        <f t="shared" si="101"/>
        <v>24.203647954201148</v>
      </c>
      <c r="Q196" s="717">
        <f>Q198+Q199</f>
        <v>3445.5081</v>
      </c>
      <c r="R196" s="717">
        <f>R198+R199</f>
        <v>37329.832599999994</v>
      </c>
      <c r="S196" s="717">
        <f>S198+S199</f>
        <v>37329.832599999994</v>
      </c>
      <c r="T196" s="743"/>
    </row>
    <row r="197" spans="1:20">
      <c r="A197" s="715" t="s">
        <v>639</v>
      </c>
      <c r="B197" s="582" t="s">
        <v>640</v>
      </c>
      <c r="C197" s="716"/>
      <c r="D197" s="717"/>
      <c r="E197" s="717"/>
      <c r="F197" s="717"/>
      <c r="G197" s="744"/>
      <c r="H197" s="874"/>
      <c r="I197" s="874"/>
      <c r="J197" s="892"/>
      <c r="K197" s="892"/>
      <c r="L197" s="892"/>
      <c r="M197" s="892"/>
      <c r="N197" s="554"/>
      <c r="O197" s="554"/>
      <c r="P197" s="554"/>
      <c r="Q197" s="892"/>
      <c r="R197" s="892"/>
      <c r="S197" s="892"/>
      <c r="T197" s="718"/>
    </row>
    <row r="198" spans="1:20">
      <c r="A198" s="715"/>
      <c r="B198" s="582" t="s">
        <v>641</v>
      </c>
      <c r="C198" s="716"/>
      <c r="D198" s="717"/>
      <c r="E198" s="717"/>
      <c r="F198" s="717"/>
      <c r="G198" s="744"/>
      <c r="H198" s="875"/>
      <c r="I198" s="875"/>
      <c r="J198" s="717"/>
      <c r="K198" s="717"/>
      <c r="L198" s="717"/>
      <c r="M198" s="717"/>
      <c r="N198" s="554"/>
      <c r="O198" s="554"/>
      <c r="P198" s="554"/>
      <c r="Q198" s="745"/>
      <c r="R198" s="745"/>
      <c r="S198" s="745"/>
      <c r="T198" s="718"/>
    </row>
    <row r="199" spans="1:20">
      <c r="A199" s="715"/>
      <c r="B199" s="582" t="s">
        <v>605</v>
      </c>
      <c r="C199" s="716"/>
      <c r="D199" s="717">
        <f>SUM(D200:D208)</f>
        <v>297133.06149999995</v>
      </c>
      <c r="E199" s="717"/>
      <c r="F199" s="717"/>
      <c r="G199" s="717"/>
      <c r="H199" s="873">
        <f t="shared" ref="H199:M199" si="108">SUM(H200:H208)</f>
        <v>122962.8872</v>
      </c>
      <c r="I199" s="873">
        <f t="shared" si="108"/>
        <v>36660</v>
      </c>
      <c r="J199" s="717">
        <f t="shared" si="108"/>
        <v>6591.4542999999994</v>
      </c>
      <c r="K199" s="717">
        <f t="shared" si="108"/>
        <v>21628.562599999997</v>
      </c>
      <c r="L199" s="717">
        <f t="shared" si="108"/>
        <v>71917.040160999983</v>
      </c>
      <c r="M199" s="717">
        <f t="shared" si="108"/>
        <v>71917.040160999983</v>
      </c>
      <c r="N199" s="597">
        <f t="shared" si="99"/>
        <v>58.997715766502992</v>
      </c>
      <c r="O199" s="597">
        <f t="shared" si="100"/>
        <v>58.486785564839913</v>
      </c>
      <c r="P199" s="597">
        <f t="shared" si="101"/>
        <v>24.203647954201148</v>
      </c>
      <c r="Q199" s="717">
        <f>SUM(Q200:Q208)</f>
        <v>3445.5081</v>
      </c>
      <c r="R199" s="717">
        <f>SUM(R200:R208)</f>
        <v>37329.832599999994</v>
      </c>
      <c r="S199" s="717">
        <f>SUM(S200:S208)</f>
        <v>37329.832599999994</v>
      </c>
      <c r="T199" s="718"/>
    </row>
    <row r="200" spans="1:20" ht="38.25">
      <c r="A200" s="706">
        <v>15</v>
      </c>
      <c r="B200" s="707" t="s">
        <v>642</v>
      </c>
      <c r="C200" s="708" t="s">
        <v>643</v>
      </c>
      <c r="D200" s="841">
        <v>68338.83</v>
      </c>
      <c r="E200" s="728" t="s">
        <v>202</v>
      </c>
      <c r="F200" s="746" t="s">
        <v>644</v>
      </c>
      <c r="G200" s="730" t="s">
        <v>645</v>
      </c>
      <c r="H200" s="872">
        <v>30000</v>
      </c>
      <c r="I200" s="872">
        <v>7680</v>
      </c>
      <c r="J200" s="704">
        <v>1839.6612</v>
      </c>
      <c r="K200" s="704">
        <v>3859.3856000000001</v>
      </c>
      <c r="L200" s="704">
        <v>18037.629910999996</v>
      </c>
      <c r="M200" s="704">
        <v>18037.629910999996</v>
      </c>
      <c r="N200" s="554">
        <f t="shared" si="99"/>
        <v>50.252416666666669</v>
      </c>
      <c r="O200" s="554">
        <f t="shared" si="100"/>
        <v>60.125433036666657</v>
      </c>
      <c r="P200" s="554">
        <f t="shared" si="101"/>
        <v>26.394408436609169</v>
      </c>
      <c r="Q200" s="888">
        <v>0</v>
      </c>
      <c r="R200" s="768">
        <v>0</v>
      </c>
      <c r="S200" s="768">
        <v>0</v>
      </c>
      <c r="T200" s="747" t="s">
        <v>267</v>
      </c>
    </row>
    <row r="201" spans="1:20" ht="38.25">
      <c r="A201" s="706">
        <v>16</v>
      </c>
      <c r="B201" s="748" t="s">
        <v>646</v>
      </c>
      <c r="C201" s="708" t="s">
        <v>647</v>
      </c>
      <c r="D201" s="842">
        <v>40600</v>
      </c>
      <c r="E201" s="728" t="s">
        <v>202</v>
      </c>
      <c r="F201" s="746" t="s">
        <v>644</v>
      </c>
      <c r="G201" s="730" t="s">
        <v>648</v>
      </c>
      <c r="H201" s="872">
        <v>18169.939299999998</v>
      </c>
      <c r="I201" s="872">
        <v>0</v>
      </c>
      <c r="J201" s="704">
        <v>0</v>
      </c>
      <c r="K201" s="704">
        <v>0</v>
      </c>
      <c r="L201" s="888">
        <v>975.48</v>
      </c>
      <c r="M201" s="888">
        <v>975.48</v>
      </c>
      <c r="N201" s="554" t="e">
        <f t="shared" si="99"/>
        <v>#DIV/0!</v>
      </c>
      <c r="O201" s="554">
        <f t="shared" si="100"/>
        <v>5.3686475441335135</v>
      </c>
      <c r="P201" s="554">
        <f t="shared" si="101"/>
        <v>2.4026600985221673</v>
      </c>
      <c r="Q201" s="888">
        <v>0</v>
      </c>
      <c r="R201" s="893">
        <v>0</v>
      </c>
      <c r="S201" s="893">
        <v>0</v>
      </c>
      <c r="T201" s="747" t="s">
        <v>267</v>
      </c>
    </row>
    <row r="202" spans="1:20" ht="38.25">
      <c r="A202" s="706">
        <v>17</v>
      </c>
      <c r="B202" s="926" t="s">
        <v>649</v>
      </c>
      <c r="C202" s="708" t="s">
        <v>650</v>
      </c>
      <c r="D202" s="843">
        <v>19209</v>
      </c>
      <c r="E202" s="728" t="s">
        <v>202</v>
      </c>
      <c r="F202" s="749" t="s">
        <v>651</v>
      </c>
      <c r="G202" s="730" t="s">
        <v>652</v>
      </c>
      <c r="H202" s="872">
        <v>15000</v>
      </c>
      <c r="I202" s="872">
        <v>6600</v>
      </c>
      <c r="J202" s="704">
        <v>513</v>
      </c>
      <c r="K202" s="704">
        <v>5558</v>
      </c>
      <c r="L202" s="704">
        <v>17917</v>
      </c>
      <c r="M202" s="704">
        <v>17917</v>
      </c>
      <c r="N202" s="554">
        <f t="shared" si="99"/>
        <v>84.212121212121218</v>
      </c>
      <c r="O202" s="554">
        <f t="shared" si="100"/>
        <v>119.44666666666666</v>
      </c>
      <c r="P202" s="554">
        <f t="shared" si="101"/>
        <v>93.273986152324426</v>
      </c>
      <c r="Q202" s="888">
        <v>1445.5081</v>
      </c>
      <c r="R202" s="893">
        <v>16353.433799999999</v>
      </c>
      <c r="S202" s="893">
        <v>16353.433799999999</v>
      </c>
      <c r="T202" s="750" t="s">
        <v>267</v>
      </c>
    </row>
    <row r="203" spans="1:20" ht="51">
      <c r="A203" s="706">
        <v>18</v>
      </c>
      <c r="B203" s="748" t="s">
        <v>653</v>
      </c>
      <c r="C203" s="708" t="s">
        <v>654</v>
      </c>
      <c r="D203" s="751">
        <v>792</v>
      </c>
      <c r="E203" s="752" t="s">
        <v>202</v>
      </c>
      <c r="F203" s="753" t="s">
        <v>432</v>
      </c>
      <c r="G203" s="754" t="s">
        <v>655</v>
      </c>
      <c r="H203" s="876">
        <v>919</v>
      </c>
      <c r="I203" s="876">
        <v>0</v>
      </c>
      <c r="J203" s="755">
        <v>0</v>
      </c>
      <c r="K203" s="755">
        <v>0</v>
      </c>
      <c r="L203" s="894">
        <v>792</v>
      </c>
      <c r="M203" s="894">
        <v>792</v>
      </c>
      <c r="N203" s="554" t="e">
        <f t="shared" si="99"/>
        <v>#DIV/0!</v>
      </c>
      <c r="O203" s="554">
        <f t="shared" si="100"/>
        <v>86.18063112078346</v>
      </c>
      <c r="P203" s="554">
        <f t="shared" si="101"/>
        <v>100</v>
      </c>
      <c r="Q203" s="894">
        <v>0</v>
      </c>
      <c r="R203" s="895">
        <v>0</v>
      </c>
      <c r="S203" s="895">
        <v>0</v>
      </c>
      <c r="T203" s="756" t="s">
        <v>267</v>
      </c>
    </row>
    <row r="204" spans="1:20" ht="25.5">
      <c r="A204" s="757">
        <v>19</v>
      </c>
      <c r="B204" s="758" t="s">
        <v>656</v>
      </c>
      <c r="C204" s="759" t="s">
        <v>657</v>
      </c>
      <c r="D204" s="844">
        <v>873.9479</v>
      </c>
      <c r="E204" s="329" t="s">
        <v>202</v>
      </c>
      <c r="F204" s="760" t="s">
        <v>644</v>
      </c>
      <c r="G204" s="761" t="s">
        <v>658</v>
      </c>
      <c r="H204" s="877">
        <v>873.9479</v>
      </c>
      <c r="I204" s="876">
        <v>0</v>
      </c>
      <c r="J204" s="755">
        <v>0</v>
      </c>
      <c r="K204" s="755">
        <v>70</v>
      </c>
      <c r="L204" s="755">
        <v>707.98109999999997</v>
      </c>
      <c r="M204" s="755">
        <v>707.98109999999997</v>
      </c>
      <c r="N204" s="554" t="e">
        <f t="shared" si="99"/>
        <v>#DIV/0!</v>
      </c>
      <c r="O204" s="554">
        <f t="shared" si="100"/>
        <v>81.009531575051554</v>
      </c>
      <c r="P204" s="554">
        <f t="shared" si="101"/>
        <v>81.009531575051554</v>
      </c>
      <c r="Q204" s="894">
        <v>0</v>
      </c>
      <c r="R204" s="895">
        <v>0</v>
      </c>
      <c r="S204" s="895">
        <v>0</v>
      </c>
      <c r="T204" s="756" t="s">
        <v>267</v>
      </c>
    </row>
    <row r="205" spans="1:20" ht="38.25">
      <c r="A205" s="757">
        <v>20</v>
      </c>
      <c r="B205" s="758" t="s">
        <v>659</v>
      </c>
      <c r="C205" s="763" t="s">
        <v>660</v>
      </c>
      <c r="D205" s="844">
        <v>24663.021000000001</v>
      </c>
      <c r="E205" s="329" t="s">
        <v>202</v>
      </c>
      <c r="F205" s="760" t="s">
        <v>603</v>
      </c>
      <c r="G205" s="761" t="s">
        <v>661</v>
      </c>
      <c r="H205" s="877">
        <v>9000</v>
      </c>
      <c r="I205" s="876">
        <v>1780</v>
      </c>
      <c r="J205" s="755">
        <v>1130</v>
      </c>
      <c r="K205" s="755">
        <v>2376.1099999999997</v>
      </c>
      <c r="L205" s="755">
        <v>4699.3099999999995</v>
      </c>
      <c r="M205" s="755">
        <v>4699.3099999999995</v>
      </c>
      <c r="N205" s="554">
        <f t="shared" si="99"/>
        <v>133.48932584269662</v>
      </c>
      <c r="O205" s="554">
        <f t="shared" si="100"/>
        <v>52.214555555555556</v>
      </c>
      <c r="P205" s="554">
        <f t="shared" si="101"/>
        <v>19.054072897233471</v>
      </c>
      <c r="Q205" s="894">
        <v>0</v>
      </c>
      <c r="R205" s="895">
        <v>1650.3899999999999</v>
      </c>
      <c r="S205" s="895">
        <v>1650.3899999999999</v>
      </c>
      <c r="T205" s="756" t="s">
        <v>267</v>
      </c>
    </row>
    <row r="206" spans="1:20" ht="25.5">
      <c r="A206" s="757">
        <v>21</v>
      </c>
      <c r="B206" s="764" t="s">
        <v>662</v>
      </c>
      <c r="C206" s="759" t="s">
        <v>663</v>
      </c>
      <c r="D206" s="845">
        <v>40800</v>
      </c>
      <c r="E206" s="329" t="s">
        <v>202</v>
      </c>
      <c r="F206" s="765" t="s">
        <v>210</v>
      </c>
      <c r="G206" s="761" t="s">
        <v>664</v>
      </c>
      <c r="H206" s="878">
        <v>20500</v>
      </c>
      <c r="I206" s="879">
        <v>5800</v>
      </c>
      <c r="J206" s="329">
        <v>845.55</v>
      </c>
      <c r="K206" s="755">
        <v>2696.1</v>
      </c>
      <c r="L206" s="768">
        <v>7279.6721500000003</v>
      </c>
      <c r="M206" s="768">
        <v>7279.6721500000003</v>
      </c>
      <c r="N206" s="554">
        <f t="shared" si="99"/>
        <v>46.484482758620686</v>
      </c>
      <c r="O206" s="554">
        <f t="shared" si="100"/>
        <v>35.510595853658536</v>
      </c>
      <c r="P206" s="554">
        <f t="shared" si="101"/>
        <v>17.842333700980394</v>
      </c>
      <c r="Q206" s="768">
        <v>0</v>
      </c>
      <c r="R206" s="768">
        <v>0</v>
      </c>
      <c r="S206" s="768">
        <v>0</v>
      </c>
      <c r="T206" s="766" t="s">
        <v>267</v>
      </c>
    </row>
    <row r="207" spans="1:20" ht="38.25">
      <c r="A207" s="706">
        <v>22</v>
      </c>
      <c r="B207" s="767" t="s">
        <v>665</v>
      </c>
      <c r="C207" s="708" t="s">
        <v>666</v>
      </c>
      <c r="D207" s="846">
        <v>28856.262599999998</v>
      </c>
      <c r="E207" s="768" t="s">
        <v>203</v>
      </c>
      <c r="F207" s="769" t="s">
        <v>596</v>
      </c>
      <c r="G207" s="770" t="s">
        <v>667</v>
      </c>
      <c r="H207" s="880">
        <v>5500</v>
      </c>
      <c r="I207" s="881">
        <v>1800</v>
      </c>
      <c r="J207" s="896">
        <v>64.243099999999998</v>
      </c>
      <c r="K207" s="755">
        <v>1789.9669999999999</v>
      </c>
      <c r="L207" s="896">
        <v>1789.9669999999999</v>
      </c>
      <c r="M207" s="896">
        <v>1789.9669999999999</v>
      </c>
      <c r="N207" s="554">
        <f t="shared" si="99"/>
        <v>99.442611111111106</v>
      </c>
      <c r="O207" s="554">
        <f t="shared" si="100"/>
        <v>32.544854545454541</v>
      </c>
      <c r="P207" s="554">
        <f t="shared" si="101"/>
        <v>6.2030451580378942</v>
      </c>
      <c r="Q207" s="897">
        <v>0</v>
      </c>
      <c r="R207" s="898">
        <v>0</v>
      </c>
      <c r="S207" s="898">
        <v>0</v>
      </c>
      <c r="T207" s="771" t="s">
        <v>267</v>
      </c>
    </row>
    <row r="208" spans="1:20" ht="38.25">
      <c r="A208" s="757">
        <v>23</v>
      </c>
      <c r="B208" s="764" t="s">
        <v>668</v>
      </c>
      <c r="C208" s="759" t="s">
        <v>669</v>
      </c>
      <c r="D208" s="847">
        <v>73000</v>
      </c>
      <c r="E208" s="329" t="s">
        <v>203</v>
      </c>
      <c r="F208" s="772" t="s">
        <v>670</v>
      </c>
      <c r="G208" s="761" t="s">
        <v>671</v>
      </c>
      <c r="H208" s="878">
        <v>23000</v>
      </c>
      <c r="I208" s="879">
        <v>13000</v>
      </c>
      <c r="J208" s="329">
        <v>2199</v>
      </c>
      <c r="K208" s="755">
        <v>5279</v>
      </c>
      <c r="L208" s="893">
        <v>19718</v>
      </c>
      <c r="M208" s="768">
        <v>19718</v>
      </c>
      <c r="N208" s="554">
        <f t="shared" si="99"/>
        <v>40.607692307692304</v>
      </c>
      <c r="O208" s="554">
        <f t="shared" si="100"/>
        <v>85.730434782608697</v>
      </c>
      <c r="P208" s="554">
        <f t="shared" si="101"/>
        <v>27.010958904109589</v>
      </c>
      <c r="Q208" s="768">
        <v>2000</v>
      </c>
      <c r="R208" s="768">
        <v>19326.0088</v>
      </c>
      <c r="S208" s="899">
        <v>19326.0088</v>
      </c>
      <c r="T208" s="773" t="s">
        <v>267</v>
      </c>
    </row>
    <row r="209" spans="1:20" ht="24">
      <c r="A209" s="715" t="s">
        <v>90</v>
      </c>
      <c r="B209" s="591" t="s">
        <v>672</v>
      </c>
      <c r="C209" s="716"/>
      <c r="D209" s="717"/>
      <c r="E209" s="717"/>
      <c r="F209" s="717"/>
      <c r="G209" s="744"/>
      <c r="H209" s="875"/>
      <c r="I209" s="875"/>
      <c r="J209" s="717">
        <f>J210</f>
        <v>5.3</v>
      </c>
      <c r="K209" s="717">
        <f t="shared" ref="K209:M209" si="109">K210</f>
        <v>247.3</v>
      </c>
      <c r="L209" s="717">
        <f t="shared" si="109"/>
        <v>9589.6848809999992</v>
      </c>
      <c r="M209" s="717">
        <f t="shared" si="109"/>
        <v>473455.78028100001</v>
      </c>
      <c r="N209" s="554"/>
      <c r="O209" s="774"/>
      <c r="P209" s="774"/>
      <c r="Q209" s="717">
        <f>Q210</f>
        <v>114.78</v>
      </c>
      <c r="R209" s="717">
        <f t="shared" ref="R209:S209" si="110">R210</f>
        <v>23845.178281</v>
      </c>
      <c r="S209" s="717">
        <f t="shared" si="110"/>
        <v>445361.10338100005</v>
      </c>
      <c r="T209" s="718"/>
    </row>
    <row r="210" spans="1:20">
      <c r="A210" s="715" t="s">
        <v>87</v>
      </c>
      <c r="B210" s="582" t="s">
        <v>673</v>
      </c>
      <c r="C210" s="716"/>
      <c r="D210" s="717">
        <f>SUM(D211:D250)</f>
        <v>413242.87086999993</v>
      </c>
      <c r="E210" s="717"/>
      <c r="F210" s="717"/>
      <c r="G210" s="744"/>
      <c r="H210" s="875"/>
      <c r="I210" s="875"/>
      <c r="J210" s="717">
        <f>SUM(J211:J250)</f>
        <v>5.3</v>
      </c>
      <c r="K210" s="717">
        <f t="shared" ref="K210:M210" si="111">SUM(K211:K250)</f>
        <v>247.3</v>
      </c>
      <c r="L210" s="717">
        <f t="shared" si="111"/>
        <v>9589.6848809999992</v>
      </c>
      <c r="M210" s="717">
        <f t="shared" si="111"/>
        <v>473455.78028100001</v>
      </c>
      <c r="N210" s="890"/>
      <c r="O210" s="890"/>
      <c r="P210" s="890"/>
      <c r="Q210" s="717">
        <f t="shared" ref="Q210:S210" si="112">SUM(Q211:Q250)</f>
        <v>114.78</v>
      </c>
      <c r="R210" s="717">
        <f t="shared" si="112"/>
        <v>23845.178281</v>
      </c>
      <c r="S210" s="717">
        <f t="shared" si="112"/>
        <v>445361.10338100005</v>
      </c>
      <c r="T210" s="718"/>
    </row>
    <row r="211" spans="1:20" ht="36">
      <c r="A211" s="706">
        <v>1</v>
      </c>
      <c r="B211" s="775" t="s">
        <v>674</v>
      </c>
      <c r="C211" s="776" t="s">
        <v>675</v>
      </c>
      <c r="D211" s="848">
        <v>42438.0893</v>
      </c>
      <c r="E211" s="768" t="s">
        <v>202</v>
      </c>
      <c r="F211" s="777" t="s">
        <v>603</v>
      </c>
      <c r="G211" s="770" t="s">
        <v>676</v>
      </c>
      <c r="H211" s="882">
        <v>0</v>
      </c>
      <c r="I211" s="882">
        <v>0</v>
      </c>
      <c r="J211" s="728">
        <v>0</v>
      </c>
      <c r="K211" s="704">
        <v>0</v>
      </c>
      <c r="L211" s="888">
        <v>0</v>
      </c>
      <c r="M211" s="554">
        <v>64417.730100000001</v>
      </c>
      <c r="N211" s="554"/>
      <c r="O211" s="554"/>
      <c r="P211" s="900"/>
      <c r="Q211" s="554">
        <v>0</v>
      </c>
      <c r="R211" s="554">
        <v>0</v>
      </c>
      <c r="S211" s="899">
        <v>64417.730100000001</v>
      </c>
      <c r="T211" s="452"/>
    </row>
    <row r="212" spans="1:20" ht="36">
      <c r="A212" s="453">
        <v>2</v>
      </c>
      <c r="B212" s="778" t="s">
        <v>677</v>
      </c>
      <c r="C212" s="779" t="s">
        <v>678</v>
      </c>
      <c r="D212" s="849">
        <v>26135.17</v>
      </c>
      <c r="E212" s="554" t="s">
        <v>202</v>
      </c>
      <c r="F212" s="780" t="s">
        <v>603</v>
      </c>
      <c r="G212" s="781" t="s">
        <v>679</v>
      </c>
      <c r="H212" s="883">
        <v>0</v>
      </c>
      <c r="I212" s="883">
        <v>0</v>
      </c>
      <c r="J212" s="762">
        <v>0</v>
      </c>
      <c r="K212" s="755">
        <v>0</v>
      </c>
      <c r="L212" s="894">
        <v>0</v>
      </c>
      <c r="M212" s="554">
        <v>22352.52</v>
      </c>
      <c r="N212" s="554"/>
      <c r="O212" s="554"/>
      <c r="P212" s="901"/>
      <c r="Q212" s="554">
        <v>0</v>
      </c>
      <c r="R212" s="554">
        <v>843.02</v>
      </c>
      <c r="S212" s="902">
        <v>21837.24</v>
      </c>
      <c r="T212" s="452"/>
    </row>
    <row r="213" spans="1:20" ht="36">
      <c r="A213" s="453">
        <v>3</v>
      </c>
      <c r="B213" s="778" t="s">
        <v>680</v>
      </c>
      <c r="C213" s="779" t="s">
        <v>681</v>
      </c>
      <c r="D213" s="850">
        <v>2505.59</v>
      </c>
      <c r="E213" s="554" t="s">
        <v>202</v>
      </c>
      <c r="F213" s="780" t="s">
        <v>603</v>
      </c>
      <c r="G213" s="781" t="s">
        <v>682</v>
      </c>
      <c r="H213" s="883">
        <v>0</v>
      </c>
      <c r="I213" s="883">
        <v>0</v>
      </c>
      <c r="J213" s="762">
        <v>0</v>
      </c>
      <c r="K213" s="755">
        <v>0</v>
      </c>
      <c r="L213" s="894">
        <v>672.37059999999997</v>
      </c>
      <c r="M213" s="554">
        <v>2787.7071000000001</v>
      </c>
      <c r="N213" s="554"/>
      <c r="O213" s="554"/>
      <c r="P213" s="901"/>
      <c r="Q213" s="554">
        <v>0</v>
      </c>
      <c r="R213" s="554">
        <v>969.90539999999999</v>
      </c>
      <c r="S213" s="902">
        <v>2787.7071000000001</v>
      </c>
      <c r="T213" s="452"/>
    </row>
    <row r="214" spans="1:20" ht="36">
      <c r="A214" s="453">
        <v>4</v>
      </c>
      <c r="B214" s="782" t="s">
        <v>683</v>
      </c>
      <c r="C214" s="783" t="s">
        <v>684</v>
      </c>
      <c r="D214" s="850">
        <v>23378.25</v>
      </c>
      <c r="E214" s="554" t="s">
        <v>202</v>
      </c>
      <c r="F214" s="780" t="s">
        <v>603</v>
      </c>
      <c r="G214" s="781" t="s">
        <v>685</v>
      </c>
      <c r="H214" s="883">
        <v>0</v>
      </c>
      <c r="I214" s="883">
        <v>0</v>
      </c>
      <c r="J214" s="762">
        <v>0</v>
      </c>
      <c r="K214" s="755">
        <v>0</v>
      </c>
      <c r="L214" s="894">
        <v>0</v>
      </c>
      <c r="M214" s="554">
        <v>23378.250100000001</v>
      </c>
      <c r="N214" s="554"/>
      <c r="O214" s="554"/>
      <c r="P214" s="901"/>
      <c r="Q214" s="554">
        <v>0</v>
      </c>
      <c r="R214" s="554">
        <v>2414.6253000000002</v>
      </c>
      <c r="S214" s="902">
        <v>18773.349999999999</v>
      </c>
      <c r="T214" s="452"/>
    </row>
    <row r="215" spans="1:20" ht="36">
      <c r="A215" s="453">
        <v>5</v>
      </c>
      <c r="B215" s="778" t="s">
        <v>686</v>
      </c>
      <c r="C215" s="784" t="s">
        <v>687</v>
      </c>
      <c r="D215" s="851">
        <v>11964.78</v>
      </c>
      <c r="E215" s="554" t="s">
        <v>202</v>
      </c>
      <c r="F215" s="785" t="s">
        <v>304</v>
      </c>
      <c r="G215" s="781" t="s">
        <v>688</v>
      </c>
      <c r="H215" s="883">
        <v>0</v>
      </c>
      <c r="I215" s="883">
        <v>0</v>
      </c>
      <c r="J215" s="762">
        <v>0</v>
      </c>
      <c r="K215" s="755">
        <v>0</v>
      </c>
      <c r="L215" s="894">
        <v>0</v>
      </c>
      <c r="M215" s="554">
        <v>11564.4061</v>
      </c>
      <c r="N215" s="554"/>
      <c r="O215" s="554"/>
      <c r="P215" s="903"/>
      <c r="Q215" s="554">
        <v>0</v>
      </c>
      <c r="R215" s="554">
        <v>0</v>
      </c>
      <c r="S215" s="902">
        <v>10124.524100000001</v>
      </c>
      <c r="T215" s="452"/>
    </row>
    <row r="216" spans="1:20" ht="36">
      <c r="A216" s="453">
        <v>6</v>
      </c>
      <c r="B216" s="786" t="s">
        <v>689</v>
      </c>
      <c r="C216" s="784" t="s">
        <v>690</v>
      </c>
      <c r="D216" s="852">
        <v>2420.2600000000002</v>
      </c>
      <c r="E216" s="554" t="s">
        <v>202</v>
      </c>
      <c r="F216" s="787" t="s">
        <v>210</v>
      </c>
      <c r="G216" s="781" t="s">
        <v>691</v>
      </c>
      <c r="H216" s="883">
        <v>0</v>
      </c>
      <c r="I216" s="883">
        <v>0</v>
      </c>
      <c r="J216" s="762">
        <v>0</v>
      </c>
      <c r="K216" s="755">
        <v>0</v>
      </c>
      <c r="L216" s="894">
        <v>0</v>
      </c>
      <c r="M216" s="554">
        <v>3327.3292999999999</v>
      </c>
      <c r="N216" s="554"/>
      <c r="O216" s="554"/>
      <c r="P216" s="904"/>
      <c r="Q216" s="554">
        <v>0</v>
      </c>
      <c r="R216" s="554">
        <v>0</v>
      </c>
      <c r="S216" s="902">
        <v>3327.3292999999999</v>
      </c>
      <c r="T216" s="452"/>
    </row>
    <row r="217" spans="1:20" ht="25.5">
      <c r="A217" s="453">
        <v>7</v>
      </c>
      <c r="B217" s="786" t="s">
        <v>692</v>
      </c>
      <c r="C217" s="784" t="s">
        <v>693</v>
      </c>
      <c r="D217" s="852">
        <v>9396.5499999999993</v>
      </c>
      <c r="E217" s="554" t="s">
        <v>202</v>
      </c>
      <c r="F217" s="787" t="s">
        <v>216</v>
      </c>
      <c r="G217" s="781" t="s">
        <v>694</v>
      </c>
      <c r="H217" s="883">
        <v>0</v>
      </c>
      <c r="I217" s="883">
        <v>0</v>
      </c>
      <c r="J217" s="762">
        <v>0</v>
      </c>
      <c r="K217" s="755">
        <v>0</v>
      </c>
      <c r="L217" s="894">
        <v>277.72710000000001</v>
      </c>
      <c r="M217" s="554">
        <v>9674.2770999999993</v>
      </c>
      <c r="N217" s="554"/>
      <c r="O217" s="554"/>
      <c r="P217" s="904"/>
      <c r="Q217" s="554">
        <v>0</v>
      </c>
      <c r="R217" s="554">
        <v>277.72710000000001</v>
      </c>
      <c r="S217" s="902">
        <v>9674.2770999999993</v>
      </c>
      <c r="T217" s="452"/>
    </row>
    <row r="218" spans="1:20" ht="25.5">
      <c r="A218" s="453">
        <v>8</v>
      </c>
      <c r="B218" s="786" t="s">
        <v>695</v>
      </c>
      <c r="C218" s="784" t="s">
        <v>696</v>
      </c>
      <c r="D218" s="853">
        <v>5288.9981699999998</v>
      </c>
      <c r="E218" s="554" t="s">
        <v>202</v>
      </c>
      <c r="F218" s="787" t="s">
        <v>603</v>
      </c>
      <c r="G218" s="781" t="s">
        <v>697</v>
      </c>
      <c r="H218" s="883">
        <v>0</v>
      </c>
      <c r="I218" s="883">
        <v>0</v>
      </c>
      <c r="J218" s="762">
        <v>0</v>
      </c>
      <c r="K218" s="755">
        <v>0</v>
      </c>
      <c r="L218" s="894">
        <v>911</v>
      </c>
      <c r="M218" s="554">
        <v>6200</v>
      </c>
      <c r="N218" s="554"/>
      <c r="O218" s="554"/>
      <c r="P218" s="904"/>
      <c r="Q218" s="554">
        <v>0</v>
      </c>
      <c r="R218" s="554">
        <v>1553.25</v>
      </c>
      <c r="S218" s="902">
        <v>5983.25</v>
      </c>
      <c r="T218" s="452"/>
    </row>
    <row r="219" spans="1:20" ht="36">
      <c r="A219" s="453">
        <v>9</v>
      </c>
      <c r="B219" s="788" t="s">
        <v>698</v>
      </c>
      <c r="C219" s="784" t="s">
        <v>699</v>
      </c>
      <c r="D219" s="854">
        <v>7587.22</v>
      </c>
      <c r="E219" s="554" t="s">
        <v>202</v>
      </c>
      <c r="F219" s="789" t="s">
        <v>304</v>
      </c>
      <c r="G219" s="781" t="s">
        <v>700</v>
      </c>
      <c r="H219" s="883">
        <v>0</v>
      </c>
      <c r="I219" s="883">
        <v>0</v>
      </c>
      <c r="J219" s="762">
        <v>0</v>
      </c>
      <c r="K219" s="755">
        <v>0</v>
      </c>
      <c r="L219" s="894">
        <v>0</v>
      </c>
      <c r="M219" s="554">
        <v>7587.2160999999996</v>
      </c>
      <c r="N219" s="554"/>
      <c r="O219" s="554"/>
      <c r="P219" s="905"/>
      <c r="Q219" s="854">
        <v>0</v>
      </c>
      <c r="R219" s="854">
        <v>0</v>
      </c>
      <c r="S219" s="902">
        <v>6613.5640999999996</v>
      </c>
      <c r="T219" s="452"/>
    </row>
    <row r="220" spans="1:20" ht="38.25">
      <c r="A220" s="453">
        <v>10</v>
      </c>
      <c r="B220" s="790" t="s">
        <v>701</v>
      </c>
      <c r="C220" s="701" t="s">
        <v>702</v>
      </c>
      <c r="D220" s="855">
        <v>51528</v>
      </c>
      <c r="E220" s="554" t="s">
        <v>202</v>
      </c>
      <c r="F220" s="791" t="s">
        <v>432</v>
      </c>
      <c r="G220" s="781" t="s">
        <v>703</v>
      </c>
      <c r="H220" s="883">
        <v>0</v>
      </c>
      <c r="I220" s="883">
        <v>0</v>
      </c>
      <c r="J220" s="762">
        <v>0</v>
      </c>
      <c r="K220" s="755">
        <v>0</v>
      </c>
      <c r="L220" s="894">
        <v>0</v>
      </c>
      <c r="M220" s="554">
        <v>70743.199999999997</v>
      </c>
      <c r="N220" s="554"/>
      <c r="O220" s="554"/>
      <c r="P220" s="855"/>
      <c r="Q220" s="554">
        <v>0</v>
      </c>
      <c r="R220" s="554">
        <v>0</v>
      </c>
      <c r="S220" s="902">
        <v>67211.88</v>
      </c>
      <c r="T220" s="452"/>
    </row>
    <row r="221" spans="1:20" ht="38.25">
      <c r="A221" s="453">
        <v>11</v>
      </c>
      <c r="B221" s="790" t="s">
        <v>704</v>
      </c>
      <c r="C221" s="701" t="s">
        <v>705</v>
      </c>
      <c r="D221" s="855">
        <v>28000</v>
      </c>
      <c r="E221" s="554" t="s">
        <v>202</v>
      </c>
      <c r="F221" s="791" t="s">
        <v>706</v>
      </c>
      <c r="G221" s="781" t="s">
        <v>707</v>
      </c>
      <c r="H221" s="883">
        <v>0</v>
      </c>
      <c r="I221" s="883">
        <v>0</v>
      </c>
      <c r="J221" s="762">
        <v>0</v>
      </c>
      <c r="K221" s="755">
        <v>0</v>
      </c>
      <c r="L221" s="894">
        <v>0</v>
      </c>
      <c r="M221" s="554">
        <v>32688</v>
      </c>
      <c r="N221" s="554"/>
      <c r="O221" s="554"/>
      <c r="P221" s="855"/>
      <c r="Q221" s="554">
        <v>0</v>
      </c>
      <c r="R221" s="554">
        <v>0</v>
      </c>
      <c r="S221" s="902">
        <v>28000</v>
      </c>
      <c r="T221" s="452"/>
    </row>
    <row r="222" spans="1:20" ht="38.25">
      <c r="A222" s="453">
        <v>12</v>
      </c>
      <c r="B222" s="790" t="s">
        <v>708</v>
      </c>
      <c r="C222" s="701" t="s">
        <v>709</v>
      </c>
      <c r="D222" s="855">
        <v>9994.5344999999998</v>
      </c>
      <c r="E222" s="554" t="s">
        <v>202</v>
      </c>
      <c r="F222" s="791" t="s">
        <v>651</v>
      </c>
      <c r="G222" s="781" t="s">
        <v>710</v>
      </c>
      <c r="H222" s="883">
        <v>0</v>
      </c>
      <c r="I222" s="883">
        <v>0</v>
      </c>
      <c r="J222" s="762">
        <v>0</v>
      </c>
      <c r="K222" s="755">
        <v>0</v>
      </c>
      <c r="L222" s="894">
        <v>0</v>
      </c>
      <c r="M222" s="554">
        <v>10700</v>
      </c>
      <c r="N222" s="554"/>
      <c r="O222" s="554"/>
      <c r="P222" s="855"/>
      <c r="Q222" s="554">
        <v>0</v>
      </c>
      <c r="R222" s="554">
        <v>1162.81</v>
      </c>
      <c r="S222" s="902">
        <v>9494.8876</v>
      </c>
      <c r="T222" s="452"/>
    </row>
    <row r="223" spans="1:20" ht="36">
      <c r="A223" s="453">
        <v>13</v>
      </c>
      <c r="B223" s="792" t="s">
        <v>711</v>
      </c>
      <c r="C223" s="784" t="s">
        <v>712</v>
      </c>
      <c r="D223" s="856">
        <v>27234.0497</v>
      </c>
      <c r="E223" s="554" t="s">
        <v>202</v>
      </c>
      <c r="F223" s="791" t="s">
        <v>210</v>
      </c>
      <c r="G223" s="781" t="s">
        <v>713</v>
      </c>
      <c r="H223" s="883">
        <v>0</v>
      </c>
      <c r="I223" s="883">
        <v>0</v>
      </c>
      <c r="J223" s="762">
        <v>0</v>
      </c>
      <c r="K223" s="755">
        <v>0</v>
      </c>
      <c r="L223" s="894">
        <v>0</v>
      </c>
      <c r="M223" s="554">
        <v>21738.264299999999</v>
      </c>
      <c r="N223" s="554"/>
      <c r="O223" s="554"/>
      <c r="P223" s="855"/>
      <c r="Q223" s="554">
        <v>0</v>
      </c>
      <c r="R223" s="554">
        <v>848.02350000000001</v>
      </c>
      <c r="S223" s="902">
        <v>21211.327499999999</v>
      </c>
      <c r="T223" s="452"/>
    </row>
    <row r="224" spans="1:20" ht="36">
      <c r="A224" s="453">
        <v>14</v>
      </c>
      <c r="B224" s="793" t="s">
        <v>714</v>
      </c>
      <c r="C224" s="783" t="s">
        <v>715</v>
      </c>
      <c r="D224" s="856">
        <v>408.87</v>
      </c>
      <c r="E224" s="554" t="s">
        <v>202</v>
      </c>
      <c r="F224" s="791" t="s">
        <v>644</v>
      </c>
      <c r="G224" s="781" t="s">
        <v>716</v>
      </c>
      <c r="H224" s="883">
        <v>0</v>
      </c>
      <c r="I224" s="883">
        <v>0</v>
      </c>
      <c r="J224" s="762">
        <v>0</v>
      </c>
      <c r="K224" s="755">
        <v>0</v>
      </c>
      <c r="L224" s="894">
        <v>0</v>
      </c>
      <c r="M224" s="554">
        <v>380.84</v>
      </c>
      <c r="N224" s="554"/>
      <c r="O224" s="554"/>
      <c r="P224" s="855"/>
      <c r="Q224" s="554">
        <v>0</v>
      </c>
      <c r="R224" s="554">
        <v>0</v>
      </c>
      <c r="S224" s="902">
        <v>0</v>
      </c>
      <c r="T224" s="452"/>
    </row>
    <row r="225" spans="1:20" ht="36">
      <c r="A225" s="453">
        <v>15</v>
      </c>
      <c r="B225" s="793" t="s">
        <v>717</v>
      </c>
      <c r="C225" s="783" t="s">
        <v>718</v>
      </c>
      <c r="D225" s="856">
        <v>5519</v>
      </c>
      <c r="E225" s="554" t="s">
        <v>202</v>
      </c>
      <c r="F225" s="791" t="s">
        <v>614</v>
      </c>
      <c r="G225" s="781" t="s">
        <v>719</v>
      </c>
      <c r="H225" s="883">
        <v>0</v>
      </c>
      <c r="I225" s="883">
        <v>0</v>
      </c>
      <c r="J225" s="801">
        <v>0</v>
      </c>
      <c r="K225" s="755">
        <v>0</v>
      </c>
      <c r="L225" s="894">
        <v>900.01080000000002</v>
      </c>
      <c r="M225" s="554">
        <v>7204.3782000000001</v>
      </c>
      <c r="N225" s="554"/>
      <c r="O225" s="554"/>
      <c r="P225" s="855"/>
      <c r="Q225" s="554">
        <v>0</v>
      </c>
      <c r="R225" s="554">
        <v>7197.9254000000001</v>
      </c>
      <c r="S225" s="902">
        <v>7197.9254000000001</v>
      </c>
      <c r="T225" s="452"/>
    </row>
    <row r="226" spans="1:20" ht="36">
      <c r="A226" s="453">
        <v>16</v>
      </c>
      <c r="B226" s="794" t="s">
        <v>720</v>
      </c>
      <c r="C226" s="783" t="s">
        <v>678</v>
      </c>
      <c r="D226" s="857">
        <v>26135.17</v>
      </c>
      <c r="E226" s="795" t="s">
        <v>202</v>
      </c>
      <c r="F226" s="796" t="s">
        <v>603</v>
      </c>
      <c r="G226" s="797" t="s">
        <v>679</v>
      </c>
      <c r="H226" s="884">
        <v>0</v>
      </c>
      <c r="I226" s="884">
        <v>0</v>
      </c>
      <c r="J226" s="906">
        <v>0</v>
      </c>
      <c r="K226" s="801">
        <v>0</v>
      </c>
      <c r="L226" s="897">
        <v>5073.3898810000001</v>
      </c>
      <c r="M226" s="798">
        <v>31096.424281</v>
      </c>
      <c r="N226" s="907"/>
      <c r="O226" s="798"/>
      <c r="P226" s="908"/>
      <c r="Q226" s="909"/>
      <c r="R226" s="798">
        <v>6014.6632810000001</v>
      </c>
      <c r="S226" s="906">
        <v>31096.424281</v>
      </c>
      <c r="T226" s="452"/>
    </row>
    <row r="227" spans="1:20" ht="36">
      <c r="A227" s="453">
        <v>17</v>
      </c>
      <c r="B227" s="799" t="s">
        <v>721</v>
      </c>
      <c r="C227" s="800" t="s">
        <v>722</v>
      </c>
      <c r="D227" s="858">
        <v>1941</v>
      </c>
      <c r="E227" s="801" t="s">
        <v>202</v>
      </c>
      <c r="F227" s="796" t="s">
        <v>603</v>
      </c>
      <c r="G227" s="802" t="s">
        <v>723</v>
      </c>
      <c r="H227" s="885">
        <v>0</v>
      </c>
      <c r="I227" s="886">
        <v>0</v>
      </c>
      <c r="J227" s="862">
        <v>0</v>
      </c>
      <c r="K227" s="862">
        <v>0</v>
      </c>
      <c r="L227" s="862">
        <v>0</v>
      </c>
      <c r="M227" s="910">
        <v>3600</v>
      </c>
      <c r="N227" s="860"/>
      <c r="O227" s="860"/>
      <c r="P227" s="860"/>
      <c r="Q227" s="862"/>
      <c r="R227" s="862"/>
      <c r="S227" s="862">
        <v>3600</v>
      </c>
      <c r="T227" s="452"/>
    </row>
    <row r="228" spans="1:20" ht="36">
      <c r="A228" s="453">
        <v>18</v>
      </c>
      <c r="B228" s="799" t="s">
        <v>724</v>
      </c>
      <c r="C228" s="800" t="s">
        <v>725</v>
      </c>
      <c r="D228" s="859">
        <v>5880</v>
      </c>
      <c r="E228" s="801" t="s">
        <v>202</v>
      </c>
      <c r="F228" s="796" t="s">
        <v>603</v>
      </c>
      <c r="G228" s="802" t="s">
        <v>726</v>
      </c>
      <c r="H228" s="885">
        <v>0</v>
      </c>
      <c r="I228" s="886">
        <v>0</v>
      </c>
      <c r="J228" s="862">
        <v>0</v>
      </c>
      <c r="K228" s="862">
        <v>0</v>
      </c>
      <c r="L228" s="862">
        <v>0</v>
      </c>
      <c r="M228" s="910">
        <v>5971.5195999999996</v>
      </c>
      <c r="N228" s="860"/>
      <c r="O228" s="860"/>
      <c r="P228" s="860"/>
      <c r="Q228" s="862"/>
      <c r="R228" s="862"/>
      <c r="S228" s="862">
        <v>5971.5195999999996</v>
      </c>
      <c r="T228" s="452"/>
    </row>
    <row r="229" spans="1:20" ht="36">
      <c r="A229" s="453">
        <v>19</v>
      </c>
      <c r="B229" s="799" t="s">
        <v>727</v>
      </c>
      <c r="C229" s="803" t="s">
        <v>728</v>
      </c>
      <c r="D229" s="859">
        <v>2386</v>
      </c>
      <c r="E229" s="801" t="s">
        <v>202</v>
      </c>
      <c r="F229" s="796" t="s">
        <v>603</v>
      </c>
      <c r="G229" s="804" t="s">
        <v>729</v>
      </c>
      <c r="H229" s="883">
        <v>0</v>
      </c>
      <c r="I229" s="883">
        <v>0</v>
      </c>
      <c r="J229" s="554">
        <v>0</v>
      </c>
      <c r="K229" s="554">
        <v>0</v>
      </c>
      <c r="L229" s="554">
        <v>0</v>
      </c>
      <c r="M229" s="910">
        <v>2385.998</v>
      </c>
      <c r="N229" s="911"/>
      <c r="O229" s="554"/>
      <c r="P229" s="912"/>
      <c r="Q229" s="554"/>
      <c r="R229" s="554"/>
      <c r="S229" s="862">
        <v>1934.4342999999999</v>
      </c>
      <c r="T229" s="452"/>
    </row>
    <row r="230" spans="1:20" ht="36">
      <c r="A230" s="453">
        <v>20</v>
      </c>
      <c r="B230" s="805" t="s">
        <v>730</v>
      </c>
      <c r="C230" s="803" t="s">
        <v>731</v>
      </c>
      <c r="D230" s="860">
        <v>6046</v>
      </c>
      <c r="E230" s="801" t="s">
        <v>202</v>
      </c>
      <c r="F230" s="796" t="s">
        <v>603</v>
      </c>
      <c r="G230" s="806" t="s">
        <v>732</v>
      </c>
      <c r="H230" s="883">
        <v>0</v>
      </c>
      <c r="I230" s="883">
        <v>0</v>
      </c>
      <c r="J230" s="554">
        <v>0</v>
      </c>
      <c r="K230" s="554">
        <v>0</v>
      </c>
      <c r="L230" s="554">
        <v>0</v>
      </c>
      <c r="M230" s="910">
        <v>5746</v>
      </c>
      <c r="N230" s="911"/>
      <c r="O230" s="554"/>
      <c r="P230" s="912"/>
      <c r="Q230" s="554"/>
      <c r="R230" s="554"/>
      <c r="S230" s="862">
        <v>5015.0680000000002</v>
      </c>
      <c r="T230" s="452"/>
    </row>
    <row r="231" spans="1:20" ht="25.5">
      <c r="A231" s="453">
        <v>21</v>
      </c>
      <c r="B231" s="807" t="s">
        <v>733</v>
      </c>
      <c r="C231" s="784"/>
      <c r="D231" s="860">
        <v>257.08999999999997</v>
      </c>
      <c r="E231" s="801" t="s">
        <v>202</v>
      </c>
      <c r="F231" s="796" t="s">
        <v>603</v>
      </c>
      <c r="G231" s="808" t="s">
        <v>734</v>
      </c>
      <c r="H231" s="883">
        <v>0</v>
      </c>
      <c r="I231" s="883">
        <v>0</v>
      </c>
      <c r="J231" s="554">
        <v>0</v>
      </c>
      <c r="K231" s="554">
        <v>0</v>
      </c>
      <c r="L231" s="554">
        <v>0</v>
      </c>
      <c r="M231" s="862">
        <v>257.08999999999997</v>
      </c>
      <c r="N231" s="911"/>
      <c r="O231" s="554"/>
      <c r="P231" s="912"/>
      <c r="Q231" s="554"/>
      <c r="R231" s="554"/>
      <c r="S231" s="913">
        <v>256.20209999999997</v>
      </c>
      <c r="T231" s="452"/>
    </row>
    <row r="232" spans="1:20" ht="25.5">
      <c r="A232" s="453">
        <v>22</v>
      </c>
      <c r="B232" s="807" t="s">
        <v>735</v>
      </c>
      <c r="C232" s="784"/>
      <c r="D232" s="861">
        <v>4046.82</v>
      </c>
      <c r="E232" s="801" t="s">
        <v>202</v>
      </c>
      <c r="F232" s="796" t="s">
        <v>603</v>
      </c>
      <c r="G232" s="804" t="s">
        <v>736</v>
      </c>
      <c r="H232" s="883">
        <v>0</v>
      </c>
      <c r="I232" s="883">
        <v>0</v>
      </c>
      <c r="J232" s="554">
        <v>0</v>
      </c>
      <c r="K232" s="554">
        <v>0</v>
      </c>
      <c r="L232" s="554">
        <v>0</v>
      </c>
      <c r="M232" s="862">
        <v>4046.82</v>
      </c>
      <c r="N232" s="911"/>
      <c r="O232" s="554"/>
      <c r="P232" s="912"/>
      <c r="Q232" s="554"/>
      <c r="R232" s="554"/>
      <c r="S232" s="913">
        <v>2225.7510000000002</v>
      </c>
      <c r="T232" s="452"/>
    </row>
    <row r="233" spans="1:20" ht="25.5">
      <c r="A233" s="453">
        <v>23</v>
      </c>
      <c r="B233" s="807" t="s">
        <v>737</v>
      </c>
      <c r="C233" s="809"/>
      <c r="D233" s="860">
        <v>682.47</v>
      </c>
      <c r="E233" s="801" t="s">
        <v>202</v>
      </c>
      <c r="F233" s="796" t="s">
        <v>603</v>
      </c>
      <c r="G233" s="804" t="s">
        <v>738</v>
      </c>
      <c r="H233" s="883">
        <v>0</v>
      </c>
      <c r="I233" s="883">
        <v>0</v>
      </c>
      <c r="J233" s="554">
        <v>0</v>
      </c>
      <c r="K233" s="554">
        <v>0</v>
      </c>
      <c r="L233" s="554">
        <v>0</v>
      </c>
      <c r="M233" s="862">
        <v>682.47</v>
      </c>
      <c r="N233" s="911"/>
      <c r="O233" s="554"/>
      <c r="P233" s="912"/>
      <c r="Q233" s="554"/>
      <c r="R233" s="554"/>
      <c r="S233" s="913">
        <v>339.47800000000001</v>
      </c>
      <c r="T233" s="452"/>
    </row>
    <row r="234" spans="1:20" ht="25.5">
      <c r="A234" s="453">
        <v>24</v>
      </c>
      <c r="B234" s="807" t="s">
        <v>739</v>
      </c>
      <c r="C234" s="784"/>
      <c r="D234" s="860">
        <v>61.7761</v>
      </c>
      <c r="E234" s="801" t="s">
        <v>202</v>
      </c>
      <c r="F234" s="796" t="s">
        <v>603</v>
      </c>
      <c r="G234" s="804" t="s">
        <v>740</v>
      </c>
      <c r="H234" s="883">
        <v>0</v>
      </c>
      <c r="I234" s="883">
        <v>0</v>
      </c>
      <c r="J234" s="554">
        <v>0</v>
      </c>
      <c r="K234" s="554">
        <v>0</v>
      </c>
      <c r="L234" s="554">
        <v>0</v>
      </c>
      <c r="M234" s="862">
        <v>61.78</v>
      </c>
      <c r="N234" s="911"/>
      <c r="O234" s="554"/>
      <c r="P234" s="912"/>
      <c r="Q234" s="554"/>
      <c r="R234" s="554"/>
      <c r="S234" s="913">
        <v>61.7761</v>
      </c>
      <c r="T234" s="452"/>
    </row>
    <row r="235" spans="1:20">
      <c r="A235" s="453">
        <v>25</v>
      </c>
      <c r="B235" s="799" t="s">
        <v>741</v>
      </c>
      <c r="C235" s="784"/>
      <c r="D235" s="860">
        <v>73.5578</v>
      </c>
      <c r="E235" s="801" t="s">
        <v>202</v>
      </c>
      <c r="F235" s="796" t="s">
        <v>603</v>
      </c>
      <c r="G235" s="804"/>
      <c r="H235" s="883">
        <v>0</v>
      </c>
      <c r="I235" s="883">
        <v>0</v>
      </c>
      <c r="J235" s="554">
        <v>0</v>
      </c>
      <c r="K235" s="554">
        <v>0</v>
      </c>
      <c r="L235" s="554">
        <v>0</v>
      </c>
      <c r="M235" s="862">
        <v>73.5578</v>
      </c>
      <c r="N235" s="911"/>
      <c r="O235" s="554"/>
      <c r="P235" s="912"/>
      <c r="Q235" s="554"/>
      <c r="R235" s="554"/>
      <c r="S235" s="913">
        <v>73.5578</v>
      </c>
      <c r="T235" s="452"/>
    </row>
    <row r="236" spans="1:20">
      <c r="A236" s="453">
        <v>26</v>
      </c>
      <c r="B236" s="799" t="s">
        <v>742</v>
      </c>
      <c r="C236" s="784"/>
      <c r="D236" s="860">
        <v>45.523099999999999</v>
      </c>
      <c r="E236" s="801" t="s">
        <v>202</v>
      </c>
      <c r="F236" s="796" t="s">
        <v>603</v>
      </c>
      <c r="G236" s="804"/>
      <c r="H236" s="883">
        <v>0</v>
      </c>
      <c r="I236" s="883">
        <v>0</v>
      </c>
      <c r="J236" s="554">
        <v>0</v>
      </c>
      <c r="K236" s="554">
        <v>0</v>
      </c>
      <c r="L236" s="554">
        <v>0</v>
      </c>
      <c r="M236" s="862">
        <v>45.523099999999999</v>
      </c>
      <c r="N236" s="911"/>
      <c r="O236" s="554"/>
      <c r="P236" s="912"/>
      <c r="Q236" s="554"/>
      <c r="R236" s="554"/>
      <c r="S236" s="913">
        <v>45.523099999999999</v>
      </c>
      <c r="T236" s="452"/>
    </row>
    <row r="237" spans="1:20" ht="25.5">
      <c r="A237" s="453">
        <v>27</v>
      </c>
      <c r="B237" s="799" t="s">
        <v>743</v>
      </c>
      <c r="C237" s="784"/>
      <c r="D237" s="862">
        <v>550.73249999999996</v>
      </c>
      <c r="E237" s="801" t="s">
        <v>202</v>
      </c>
      <c r="F237" s="796" t="s">
        <v>603</v>
      </c>
      <c r="G237" s="804" t="s">
        <v>744</v>
      </c>
      <c r="H237" s="883">
        <v>0</v>
      </c>
      <c r="I237" s="883">
        <v>0</v>
      </c>
      <c r="J237" s="554">
        <v>0</v>
      </c>
      <c r="K237" s="554">
        <v>0</v>
      </c>
      <c r="L237" s="554">
        <v>0</v>
      </c>
      <c r="M237" s="862">
        <v>550.73249999999996</v>
      </c>
      <c r="N237" s="911"/>
      <c r="O237" s="554"/>
      <c r="P237" s="912"/>
      <c r="Q237" s="554"/>
      <c r="R237" s="554"/>
      <c r="S237" s="913">
        <v>550.73249999999996</v>
      </c>
      <c r="T237" s="452"/>
    </row>
    <row r="238" spans="1:20" ht="25.5">
      <c r="A238" s="453">
        <v>28</v>
      </c>
      <c r="B238" s="799" t="s">
        <v>745</v>
      </c>
      <c r="C238" s="784"/>
      <c r="D238" s="862">
        <v>348.96449999999999</v>
      </c>
      <c r="E238" s="801" t="s">
        <v>202</v>
      </c>
      <c r="F238" s="796" t="s">
        <v>603</v>
      </c>
      <c r="G238" s="804" t="s">
        <v>746</v>
      </c>
      <c r="H238" s="883">
        <v>0</v>
      </c>
      <c r="I238" s="883">
        <v>0</v>
      </c>
      <c r="J238" s="554">
        <v>0</v>
      </c>
      <c r="K238" s="554">
        <v>0</v>
      </c>
      <c r="L238" s="554">
        <v>0</v>
      </c>
      <c r="M238" s="862">
        <v>348.96449999999999</v>
      </c>
      <c r="N238" s="911"/>
      <c r="O238" s="554"/>
      <c r="P238" s="912"/>
      <c r="Q238" s="554"/>
      <c r="R238" s="554"/>
      <c r="S238" s="913">
        <v>348.96449999999999</v>
      </c>
      <c r="T238" s="452"/>
    </row>
    <row r="239" spans="1:20">
      <c r="A239" s="453">
        <v>29</v>
      </c>
      <c r="B239" s="799" t="s">
        <v>747</v>
      </c>
      <c r="C239" s="784"/>
      <c r="D239" s="862"/>
      <c r="E239" s="801" t="s">
        <v>202</v>
      </c>
      <c r="F239" s="796" t="s">
        <v>603</v>
      </c>
      <c r="G239" s="804"/>
      <c r="H239" s="883">
        <v>0</v>
      </c>
      <c r="I239" s="883">
        <v>0</v>
      </c>
      <c r="J239" s="554">
        <v>0</v>
      </c>
      <c r="K239" s="554">
        <v>0</v>
      </c>
      <c r="L239" s="554">
        <v>0</v>
      </c>
      <c r="M239" s="862">
        <v>750.51639999999998</v>
      </c>
      <c r="N239" s="911"/>
      <c r="O239" s="554"/>
      <c r="P239" s="912"/>
      <c r="Q239" s="554"/>
      <c r="R239" s="554"/>
      <c r="S239" s="913">
        <v>750.51639999999998</v>
      </c>
      <c r="T239" s="452"/>
    </row>
    <row r="240" spans="1:20" ht="36">
      <c r="A240" s="453">
        <v>30</v>
      </c>
      <c r="B240" s="778" t="s">
        <v>748</v>
      </c>
      <c r="C240" s="784" t="s">
        <v>595</v>
      </c>
      <c r="D240" s="863">
        <v>4467.08</v>
      </c>
      <c r="E240" s="554" t="s">
        <v>203</v>
      </c>
      <c r="F240" s="810" t="s">
        <v>596</v>
      </c>
      <c r="G240" s="781" t="s">
        <v>749</v>
      </c>
      <c r="H240" s="883">
        <v>0</v>
      </c>
      <c r="I240" s="883">
        <v>0</v>
      </c>
      <c r="J240" s="762">
        <v>0</v>
      </c>
      <c r="K240" s="704">
        <v>0</v>
      </c>
      <c r="L240" s="894">
        <v>915.68439999999998</v>
      </c>
      <c r="M240" s="554">
        <v>7982.6001999999999</v>
      </c>
      <c r="N240" s="554"/>
      <c r="O240" s="554"/>
      <c r="P240" s="914"/>
      <c r="Q240" s="554">
        <v>0</v>
      </c>
      <c r="R240" s="554">
        <v>915.68420000000003</v>
      </c>
      <c r="S240" s="902">
        <v>7982.6</v>
      </c>
      <c r="T240" s="452"/>
    </row>
    <row r="241" spans="1:20" ht="36">
      <c r="A241" s="453">
        <v>31</v>
      </c>
      <c r="B241" s="811" t="s">
        <v>750</v>
      </c>
      <c r="C241" s="800" t="s">
        <v>751</v>
      </c>
      <c r="D241" s="863">
        <v>13725.7</v>
      </c>
      <c r="E241" s="554" t="s">
        <v>203</v>
      </c>
      <c r="F241" s="810" t="s">
        <v>596</v>
      </c>
      <c r="G241" s="781" t="s">
        <v>752</v>
      </c>
      <c r="H241" s="883">
        <v>0</v>
      </c>
      <c r="I241" s="883">
        <v>0</v>
      </c>
      <c r="J241" s="762">
        <v>0</v>
      </c>
      <c r="K241" s="704">
        <v>0</v>
      </c>
      <c r="L241" s="894">
        <v>0</v>
      </c>
      <c r="M241" s="554">
        <v>17879.968499999999</v>
      </c>
      <c r="N241" s="554"/>
      <c r="O241" s="554"/>
      <c r="P241" s="914"/>
      <c r="Q241" s="554">
        <v>0</v>
      </c>
      <c r="R241" s="554">
        <v>0</v>
      </c>
      <c r="S241" s="902">
        <v>17879.968499999999</v>
      </c>
      <c r="T241" s="452"/>
    </row>
    <row r="242" spans="1:20" ht="36">
      <c r="A242" s="453">
        <v>32</v>
      </c>
      <c r="B242" s="812" t="s">
        <v>753</v>
      </c>
      <c r="C242" s="800" t="s">
        <v>754</v>
      </c>
      <c r="D242" s="864">
        <v>13745</v>
      </c>
      <c r="E242" s="554" t="s">
        <v>203</v>
      </c>
      <c r="F242" s="813" t="s">
        <v>755</v>
      </c>
      <c r="G242" s="781" t="s">
        <v>756</v>
      </c>
      <c r="H242" s="883">
        <v>0</v>
      </c>
      <c r="I242" s="883">
        <v>0</v>
      </c>
      <c r="J242" s="762">
        <v>0</v>
      </c>
      <c r="K242" s="704">
        <v>0</v>
      </c>
      <c r="L242" s="894">
        <v>492.20209999999997</v>
      </c>
      <c r="M242" s="554">
        <v>15057.056500000001</v>
      </c>
      <c r="N242" s="554"/>
      <c r="O242" s="554"/>
      <c r="P242" s="915"/>
      <c r="Q242" s="554">
        <v>0</v>
      </c>
      <c r="R242" s="554">
        <v>492.19589999999999</v>
      </c>
      <c r="S242" s="902">
        <v>15057.056500000001</v>
      </c>
      <c r="T242" s="452"/>
    </row>
    <row r="243" spans="1:20" ht="36">
      <c r="A243" s="453">
        <v>33</v>
      </c>
      <c r="B243" s="778" t="s">
        <v>757</v>
      </c>
      <c r="C243" s="784" t="s">
        <v>758</v>
      </c>
      <c r="D243" s="865">
        <v>7847.16</v>
      </c>
      <c r="E243" s="554" t="s">
        <v>203</v>
      </c>
      <c r="F243" s="814" t="s">
        <v>759</v>
      </c>
      <c r="G243" s="781" t="s">
        <v>760</v>
      </c>
      <c r="H243" s="883">
        <v>0</v>
      </c>
      <c r="I243" s="883">
        <v>0</v>
      </c>
      <c r="J243" s="762">
        <v>0</v>
      </c>
      <c r="K243" s="704">
        <v>0</v>
      </c>
      <c r="L243" s="894">
        <v>0</v>
      </c>
      <c r="M243" s="554">
        <v>7847.1589999999997</v>
      </c>
      <c r="N243" s="554"/>
      <c r="O243" s="554"/>
      <c r="P243" s="916"/>
      <c r="Q243" s="554">
        <v>0</v>
      </c>
      <c r="R243" s="554">
        <v>0</v>
      </c>
      <c r="S243" s="902">
        <v>2583.5898000000002</v>
      </c>
      <c r="T243" s="452"/>
    </row>
    <row r="244" spans="1:20" ht="36">
      <c r="A244" s="453">
        <v>34</v>
      </c>
      <c r="B244" s="778" t="s">
        <v>761</v>
      </c>
      <c r="C244" s="784" t="s">
        <v>762</v>
      </c>
      <c r="D244" s="865">
        <v>29993</v>
      </c>
      <c r="E244" s="554" t="s">
        <v>203</v>
      </c>
      <c r="F244" s="814" t="s">
        <v>210</v>
      </c>
      <c r="G244" s="781" t="s">
        <v>763</v>
      </c>
      <c r="H244" s="883">
        <v>0</v>
      </c>
      <c r="I244" s="883">
        <v>0</v>
      </c>
      <c r="J244" s="762">
        <v>0</v>
      </c>
      <c r="K244" s="704">
        <v>0</v>
      </c>
      <c r="L244" s="894">
        <v>0</v>
      </c>
      <c r="M244" s="554">
        <v>30500.518899999999</v>
      </c>
      <c r="N244" s="554"/>
      <c r="O244" s="554"/>
      <c r="P244" s="916"/>
      <c r="Q244" s="554">
        <v>0</v>
      </c>
      <c r="R244" s="554">
        <v>161.43860000000001</v>
      </c>
      <c r="S244" s="902">
        <v>29792.321400000001</v>
      </c>
      <c r="T244" s="89"/>
    </row>
    <row r="245" spans="1:20" s="932" customFormat="1" ht="36">
      <c r="A245" s="757">
        <v>35</v>
      </c>
      <c r="B245" s="815" t="s">
        <v>764</v>
      </c>
      <c r="C245" s="816" t="s">
        <v>765</v>
      </c>
      <c r="D245" s="866">
        <v>8715.9858999999997</v>
      </c>
      <c r="E245" s="329" t="s">
        <v>203</v>
      </c>
      <c r="F245" s="817" t="s">
        <v>432</v>
      </c>
      <c r="G245" s="761" t="s">
        <v>766</v>
      </c>
      <c r="H245" s="887">
        <v>0</v>
      </c>
      <c r="I245" s="887">
        <v>0</v>
      </c>
      <c r="J245" s="762">
        <v>0</v>
      </c>
      <c r="K245" s="704">
        <v>0</v>
      </c>
      <c r="L245" s="894">
        <v>0</v>
      </c>
      <c r="M245" s="554">
        <v>11386.390100000001</v>
      </c>
      <c r="N245" s="554"/>
      <c r="O245" s="554"/>
      <c r="P245" s="917"/>
      <c r="Q245" s="554">
        <v>0</v>
      </c>
      <c r="R245" s="554">
        <v>0</v>
      </c>
      <c r="S245" s="902">
        <v>11386.360199999999</v>
      </c>
      <c r="T245" s="502"/>
    </row>
    <row r="246" spans="1:20" ht="36">
      <c r="A246" s="453">
        <v>36</v>
      </c>
      <c r="B246" s="818" t="s">
        <v>767</v>
      </c>
      <c r="C246" s="784" t="s">
        <v>768</v>
      </c>
      <c r="D246" s="867">
        <v>5542.3993</v>
      </c>
      <c r="E246" s="554" t="s">
        <v>203</v>
      </c>
      <c r="F246" s="819" t="s">
        <v>596</v>
      </c>
      <c r="G246" s="781" t="s">
        <v>769</v>
      </c>
      <c r="H246" s="883">
        <v>0</v>
      </c>
      <c r="I246" s="883">
        <v>0</v>
      </c>
      <c r="J246" s="762">
        <v>0</v>
      </c>
      <c r="K246" s="704">
        <v>242</v>
      </c>
      <c r="L246" s="894">
        <v>242</v>
      </c>
      <c r="M246" s="554">
        <v>5784.3993</v>
      </c>
      <c r="N246" s="554"/>
      <c r="O246" s="554"/>
      <c r="P246" s="918"/>
      <c r="Q246" s="554"/>
      <c r="R246" s="554">
        <v>307.19490000000002</v>
      </c>
      <c r="S246" s="902">
        <v>5784.3993</v>
      </c>
      <c r="T246" s="502"/>
    </row>
    <row r="247" spans="1:20" ht="36">
      <c r="A247" s="453">
        <v>37</v>
      </c>
      <c r="B247" s="820" t="s">
        <v>770</v>
      </c>
      <c r="C247" s="784" t="s">
        <v>771</v>
      </c>
      <c r="D247" s="868">
        <v>13356.22</v>
      </c>
      <c r="E247" s="554" t="s">
        <v>203</v>
      </c>
      <c r="F247" s="821" t="s">
        <v>432</v>
      </c>
      <c r="G247" s="781" t="s">
        <v>772</v>
      </c>
      <c r="H247" s="883">
        <v>0</v>
      </c>
      <c r="I247" s="883">
        <v>0</v>
      </c>
      <c r="J247" s="762">
        <v>0</v>
      </c>
      <c r="K247" s="704">
        <v>0</v>
      </c>
      <c r="L247" s="894">
        <v>0</v>
      </c>
      <c r="M247" s="329">
        <v>13356.2166</v>
      </c>
      <c r="N247" s="329"/>
      <c r="O247" s="329"/>
      <c r="P247" s="869"/>
      <c r="Q247" s="919">
        <v>0</v>
      </c>
      <c r="R247" s="919">
        <v>0</v>
      </c>
      <c r="S247" s="902">
        <v>13356.2166</v>
      </c>
      <c r="T247" s="89"/>
    </row>
    <row r="248" spans="1:20" ht="38.25">
      <c r="A248" s="757">
        <v>38</v>
      </c>
      <c r="B248" s="822" t="s">
        <v>773</v>
      </c>
      <c r="C248" s="759" t="s">
        <v>774</v>
      </c>
      <c r="D248" s="869">
        <v>9291.6</v>
      </c>
      <c r="E248" s="329" t="s">
        <v>203</v>
      </c>
      <c r="F248" s="823" t="s">
        <v>759</v>
      </c>
      <c r="G248" s="761" t="s">
        <v>775</v>
      </c>
      <c r="H248" s="887">
        <v>0</v>
      </c>
      <c r="I248" s="887">
        <v>0</v>
      </c>
      <c r="J248" s="762">
        <v>0</v>
      </c>
      <c r="K248" s="704">
        <v>0</v>
      </c>
      <c r="L248" s="894">
        <v>100</v>
      </c>
      <c r="M248" s="329">
        <v>8470.9189999999999</v>
      </c>
      <c r="N248" s="329"/>
      <c r="O248" s="329"/>
      <c r="P248" s="869"/>
      <c r="Q248" s="329">
        <v>0</v>
      </c>
      <c r="R248" s="329">
        <v>571.93470000000002</v>
      </c>
      <c r="S248" s="902">
        <v>8462.5637999999999</v>
      </c>
      <c r="T248" s="89"/>
    </row>
    <row r="249" spans="1:20" ht="38.25">
      <c r="A249" s="757">
        <v>39</v>
      </c>
      <c r="B249" s="822" t="s">
        <v>776</v>
      </c>
      <c r="C249" s="759" t="s">
        <v>777</v>
      </c>
      <c r="D249" s="869">
        <v>4110.5600000000004</v>
      </c>
      <c r="E249" s="329" t="s">
        <v>203</v>
      </c>
      <c r="F249" s="823" t="s">
        <v>210</v>
      </c>
      <c r="G249" s="761" t="s">
        <v>778</v>
      </c>
      <c r="H249" s="887">
        <v>0</v>
      </c>
      <c r="I249" s="887">
        <v>0</v>
      </c>
      <c r="J249" s="762">
        <v>0</v>
      </c>
      <c r="K249" s="704">
        <v>0</v>
      </c>
      <c r="L249" s="894">
        <v>0</v>
      </c>
      <c r="M249" s="329">
        <v>4630.0375999999997</v>
      </c>
      <c r="N249" s="329"/>
      <c r="O249" s="329"/>
      <c r="P249" s="869"/>
      <c r="Q249" s="329">
        <v>0</v>
      </c>
      <c r="R249" s="329">
        <v>0</v>
      </c>
      <c r="S249" s="902">
        <v>3952.0873000000001</v>
      </c>
      <c r="T249" s="89"/>
    </row>
    <row r="250" spans="1:20" ht="36">
      <c r="A250" s="757">
        <v>40</v>
      </c>
      <c r="B250" s="824" t="s">
        <v>779</v>
      </c>
      <c r="C250" s="816" t="s">
        <v>780</v>
      </c>
      <c r="D250" s="870">
        <v>193.7</v>
      </c>
      <c r="E250" s="329" t="s">
        <v>203</v>
      </c>
      <c r="F250" s="825" t="s">
        <v>210</v>
      </c>
      <c r="G250" s="761" t="s">
        <v>781</v>
      </c>
      <c r="H250" s="887">
        <v>0</v>
      </c>
      <c r="I250" s="887">
        <v>0</v>
      </c>
      <c r="J250" s="902">
        <v>5.3</v>
      </c>
      <c r="K250" s="762">
        <v>5.3</v>
      </c>
      <c r="L250" s="894">
        <v>5.3</v>
      </c>
      <c r="M250" s="554">
        <v>199</v>
      </c>
      <c r="N250" s="911"/>
      <c r="O250" s="554"/>
      <c r="P250" s="920"/>
      <c r="Q250" s="554">
        <v>114.78</v>
      </c>
      <c r="R250" s="554">
        <v>114.78</v>
      </c>
      <c r="S250" s="902">
        <v>199</v>
      </c>
      <c r="T250" s="502"/>
    </row>
    <row r="251" spans="1:20">
      <c r="A251" s="313"/>
      <c r="B251" s="346"/>
      <c r="C251" s="316"/>
      <c r="D251" s="323"/>
      <c r="E251" s="318"/>
      <c r="F251" s="318"/>
      <c r="G251" s="326"/>
      <c r="H251" s="338"/>
      <c r="I251" s="337"/>
      <c r="J251" s="345"/>
      <c r="K251" s="340"/>
      <c r="L251" s="341"/>
      <c r="M251" s="342"/>
      <c r="N251" s="310"/>
      <c r="O251" s="310"/>
      <c r="P251" s="310"/>
      <c r="Q251" s="342"/>
      <c r="R251" s="342"/>
      <c r="S251" s="342"/>
      <c r="T251" s="320"/>
    </row>
    <row r="252" spans="1:20" ht="21">
      <c r="A252" s="438"/>
      <c r="B252" s="464" t="s">
        <v>310</v>
      </c>
      <c r="C252" s="465"/>
      <c r="D252" s="466"/>
      <c r="E252" s="466"/>
      <c r="F252" s="466"/>
      <c r="G252" s="467"/>
      <c r="H252" s="468">
        <f>H253+H254</f>
        <v>38550.97</v>
      </c>
      <c r="I252" s="468">
        <f t="shared" ref="I252:M252" si="113">I253+I254</f>
        <v>6148.1299999999992</v>
      </c>
      <c r="J252" s="468">
        <f t="shared" si="113"/>
        <v>2788.54</v>
      </c>
      <c r="K252" s="468">
        <f t="shared" si="113"/>
        <v>4454.6399999999994</v>
      </c>
      <c r="L252" s="468">
        <f t="shared" si="113"/>
        <v>37596.800000000003</v>
      </c>
      <c r="M252" s="466">
        <f t="shared" si="113"/>
        <v>78333.320000000007</v>
      </c>
      <c r="N252" s="469">
        <f>J252/I252</f>
        <v>0.45355904966225508</v>
      </c>
      <c r="O252" s="469">
        <f>L252/H252</f>
        <v>0.97524913121511603</v>
      </c>
      <c r="P252" s="469"/>
      <c r="Q252" s="468">
        <f>Q253+Q254</f>
        <v>849.08600000000001</v>
      </c>
      <c r="R252" s="468">
        <f t="shared" ref="R252:S252" si="114">R253+R254</f>
        <v>41268.65</v>
      </c>
      <c r="S252" s="468">
        <f t="shared" si="114"/>
        <v>75633.09</v>
      </c>
      <c r="T252" s="470"/>
    </row>
    <row r="253" spans="1:20">
      <c r="A253" s="464" t="s">
        <v>311</v>
      </c>
      <c r="B253" s="464" t="s">
        <v>312</v>
      </c>
      <c r="C253" s="471" t="s">
        <v>313</v>
      </c>
      <c r="D253" s="471" t="s">
        <v>313</v>
      </c>
      <c r="E253" s="472" t="s">
        <v>314</v>
      </c>
      <c r="F253" s="472"/>
      <c r="G253" s="471" t="s">
        <v>313</v>
      </c>
      <c r="H253" s="468">
        <f t="shared" ref="H253:M253" si="115">H265+H257+H271</f>
        <v>38550.97</v>
      </c>
      <c r="I253" s="468">
        <f t="shared" si="115"/>
        <v>6148.1299999999992</v>
      </c>
      <c r="J253" s="468">
        <f t="shared" si="115"/>
        <v>2788.54</v>
      </c>
      <c r="K253" s="468">
        <f t="shared" si="115"/>
        <v>4454.6399999999994</v>
      </c>
      <c r="L253" s="468">
        <f>L265+L257+L271</f>
        <v>37596.800000000003</v>
      </c>
      <c r="M253" s="466">
        <f t="shared" si="115"/>
        <v>78333.320000000007</v>
      </c>
      <c r="N253" s="469">
        <f t="shared" ref="N253:N268" si="116">J253/I253</f>
        <v>0.45355904966225508</v>
      </c>
      <c r="O253" s="469">
        <f t="shared" ref="O253:O267" si="117">L253/H253</f>
        <v>0.97524913121511603</v>
      </c>
      <c r="P253" s="469"/>
      <c r="Q253" s="468">
        <f>Q265+Q257+Q271</f>
        <v>849.08600000000001</v>
      </c>
      <c r="R253" s="468">
        <f>R265+R257+R271</f>
        <v>41268.65</v>
      </c>
      <c r="S253" s="468">
        <f>S265+S257+S271</f>
        <v>75633.09</v>
      </c>
      <c r="T253" s="470"/>
    </row>
    <row r="254" spans="1:20">
      <c r="A254" s="464" t="s">
        <v>315</v>
      </c>
      <c r="B254" s="464" t="s">
        <v>316</v>
      </c>
      <c r="C254" s="471" t="s">
        <v>313</v>
      </c>
      <c r="D254" s="471" t="s">
        <v>313</v>
      </c>
      <c r="E254" s="472" t="s">
        <v>317</v>
      </c>
      <c r="F254" s="472"/>
      <c r="G254" s="471" t="s">
        <v>313</v>
      </c>
      <c r="H254" s="468">
        <v>0</v>
      </c>
      <c r="I254" s="468">
        <v>0</v>
      </c>
      <c r="J254" s="468">
        <v>0</v>
      </c>
      <c r="K254" s="468">
        <v>0</v>
      </c>
      <c r="L254" s="468">
        <v>0</v>
      </c>
      <c r="M254" s="466">
        <v>0</v>
      </c>
      <c r="N254" s="469"/>
      <c r="O254" s="469"/>
      <c r="P254" s="469"/>
      <c r="Q254" s="468">
        <v>0</v>
      </c>
      <c r="R254" s="468">
        <v>0</v>
      </c>
      <c r="S254" s="468">
        <v>0</v>
      </c>
      <c r="T254" s="470"/>
    </row>
    <row r="255" spans="1:20">
      <c r="A255" s="928"/>
      <c r="B255" s="928" t="s">
        <v>783</v>
      </c>
      <c r="C255" s="929"/>
      <c r="D255" s="929"/>
      <c r="E255" s="930" t="s">
        <v>784</v>
      </c>
      <c r="F255" s="930"/>
      <c r="G255" s="929"/>
      <c r="H255" s="934">
        <f>H263+H268+H275+H276</f>
        <v>7501.97</v>
      </c>
      <c r="I255" s="934">
        <f t="shared" ref="I255:S255" si="118">I263+I268+I275+I276</f>
        <v>1523.41</v>
      </c>
      <c r="J255" s="934">
        <f t="shared" si="118"/>
        <v>893</v>
      </c>
      <c r="K255" s="934">
        <f t="shared" si="118"/>
        <v>1313</v>
      </c>
      <c r="L255" s="934">
        <f t="shared" si="118"/>
        <v>5844.25</v>
      </c>
      <c r="M255" s="934">
        <f t="shared" si="118"/>
        <v>17849.72</v>
      </c>
      <c r="N255" s="934"/>
      <c r="O255" s="934"/>
      <c r="P255" s="934"/>
      <c r="Q255" s="934">
        <f t="shared" si="118"/>
        <v>849.08600000000001</v>
      </c>
      <c r="R255" s="934">
        <f t="shared" si="118"/>
        <v>5552.1299999999992</v>
      </c>
      <c r="S255" s="934">
        <f t="shared" si="118"/>
        <v>17441.11</v>
      </c>
      <c r="T255" s="931"/>
    </row>
    <row r="256" spans="1:20">
      <c r="A256" s="476" t="s">
        <v>318</v>
      </c>
      <c r="B256" s="474" t="s">
        <v>319</v>
      </c>
      <c r="C256" s="473"/>
      <c r="D256" s="477">
        <f>D257</f>
        <v>54837</v>
      </c>
      <c r="E256" s="477"/>
      <c r="F256" s="477"/>
      <c r="G256" s="477"/>
      <c r="H256" s="477">
        <f>H257</f>
        <v>23550.97</v>
      </c>
      <c r="I256" s="477">
        <f t="shared" ref="I256:S256" si="119">I257</f>
        <v>3624.72</v>
      </c>
      <c r="J256" s="477">
        <f t="shared" si="119"/>
        <v>1643.5400000000002</v>
      </c>
      <c r="K256" s="477">
        <f t="shared" si="119"/>
        <v>2489.64</v>
      </c>
      <c r="L256" s="933">
        <f t="shared" si="119"/>
        <v>20241.64</v>
      </c>
      <c r="M256" s="477">
        <f t="shared" si="119"/>
        <v>45471.94</v>
      </c>
      <c r="N256" s="935">
        <f t="shared" si="116"/>
        <v>0.45342536802842709</v>
      </c>
      <c r="O256" s="935">
        <f t="shared" si="117"/>
        <v>0.85948222090215387</v>
      </c>
      <c r="P256" s="935">
        <f t="shared" ref="P256:P276" si="120">M256/D256</f>
        <v>0.82922005215456718</v>
      </c>
      <c r="Q256" s="477">
        <f t="shared" si="119"/>
        <v>0</v>
      </c>
      <c r="R256" s="477">
        <f t="shared" si="119"/>
        <v>23274.480000000003</v>
      </c>
      <c r="S256" s="477">
        <f t="shared" si="119"/>
        <v>43332.59</v>
      </c>
      <c r="T256" s="475"/>
    </row>
    <row r="257" spans="1:20">
      <c r="A257" s="478" t="s">
        <v>320</v>
      </c>
      <c r="B257" s="474" t="s">
        <v>321</v>
      </c>
      <c r="C257" s="479"/>
      <c r="D257" s="479">
        <f>D258</f>
        <v>54837</v>
      </c>
      <c r="E257" s="479"/>
      <c r="F257" s="479"/>
      <c r="G257" s="479"/>
      <c r="H257" s="936">
        <f t="shared" ref="H257:S257" si="121">H258</f>
        <v>23550.97</v>
      </c>
      <c r="I257" s="936">
        <f t="shared" si="121"/>
        <v>3624.72</v>
      </c>
      <c r="J257" s="936">
        <f t="shared" si="121"/>
        <v>1643.5400000000002</v>
      </c>
      <c r="K257" s="936">
        <f t="shared" si="121"/>
        <v>2489.64</v>
      </c>
      <c r="L257" s="936">
        <f t="shared" si="121"/>
        <v>20241.64</v>
      </c>
      <c r="M257" s="936">
        <f t="shared" si="121"/>
        <v>45471.94</v>
      </c>
      <c r="N257" s="935">
        <f t="shared" si="116"/>
        <v>0.45342536802842709</v>
      </c>
      <c r="O257" s="935">
        <f t="shared" si="117"/>
        <v>0.85948222090215387</v>
      </c>
      <c r="P257" s="935">
        <f t="shared" si="120"/>
        <v>0.82922005215456718</v>
      </c>
      <c r="Q257" s="936">
        <f t="shared" si="121"/>
        <v>0</v>
      </c>
      <c r="R257" s="936">
        <f t="shared" si="121"/>
        <v>23274.480000000003</v>
      </c>
      <c r="S257" s="936">
        <f t="shared" si="121"/>
        <v>43332.59</v>
      </c>
      <c r="T257" s="479"/>
    </row>
    <row r="258" spans="1:20">
      <c r="A258" s="478"/>
      <c r="B258" s="474" t="s">
        <v>322</v>
      </c>
      <c r="C258" s="479"/>
      <c r="D258" s="479">
        <f>SUM(D259:D263)</f>
        <v>54837</v>
      </c>
      <c r="E258" s="479"/>
      <c r="F258" s="479"/>
      <c r="G258" s="479"/>
      <c r="H258" s="936">
        <f>SUM(H259:H263)</f>
        <v>23550.97</v>
      </c>
      <c r="I258" s="936">
        <f t="shared" ref="I258:S258" si="122">SUM(I259:I263)</f>
        <v>3624.72</v>
      </c>
      <c r="J258" s="936">
        <f t="shared" si="122"/>
        <v>1643.5400000000002</v>
      </c>
      <c r="K258" s="936">
        <f t="shared" si="122"/>
        <v>2489.64</v>
      </c>
      <c r="L258" s="936">
        <f t="shared" si="122"/>
        <v>20241.64</v>
      </c>
      <c r="M258" s="936">
        <f t="shared" si="122"/>
        <v>45471.94</v>
      </c>
      <c r="N258" s="935">
        <f t="shared" si="116"/>
        <v>0.45342536802842709</v>
      </c>
      <c r="O258" s="935">
        <f t="shared" si="117"/>
        <v>0.85948222090215387</v>
      </c>
      <c r="P258" s="935">
        <f t="shared" si="120"/>
        <v>0.82922005215456718</v>
      </c>
      <c r="Q258" s="936">
        <f t="shared" si="122"/>
        <v>0</v>
      </c>
      <c r="R258" s="936">
        <f t="shared" si="122"/>
        <v>23274.480000000003</v>
      </c>
      <c r="S258" s="936">
        <f t="shared" si="122"/>
        <v>43332.59</v>
      </c>
      <c r="T258" s="479"/>
    </row>
    <row r="259" spans="1:20" ht="45">
      <c r="A259" s="476">
        <v>1</v>
      </c>
      <c r="B259" s="479" t="s">
        <v>323</v>
      </c>
      <c r="C259" s="479" t="s">
        <v>324</v>
      </c>
      <c r="D259" s="479">
        <v>6000</v>
      </c>
      <c r="E259" s="479" t="s">
        <v>202</v>
      </c>
      <c r="F259" s="479" t="s">
        <v>325</v>
      </c>
      <c r="G259" s="479" t="s">
        <v>326</v>
      </c>
      <c r="H259" s="936">
        <v>3100</v>
      </c>
      <c r="I259" s="936">
        <v>2546.6</v>
      </c>
      <c r="J259" s="936">
        <v>619.79999999999995</v>
      </c>
      <c r="K259" s="936">
        <v>1100.54</v>
      </c>
      <c r="L259" s="936">
        <v>5338.98</v>
      </c>
      <c r="M259" s="936">
        <v>7553.94</v>
      </c>
      <c r="N259" s="935">
        <f t="shared" si="116"/>
        <v>0.24338333464226811</v>
      </c>
      <c r="O259" s="935">
        <f t="shared" si="117"/>
        <v>1.7222516129032257</v>
      </c>
      <c r="P259" s="935">
        <f t="shared" si="120"/>
        <v>1.2589899999999998</v>
      </c>
      <c r="Q259" s="936">
        <v>0</v>
      </c>
      <c r="R259" s="936">
        <v>6021.14</v>
      </c>
      <c r="S259" s="936">
        <v>6934.14</v>
      </c>
      <c r="T259" s="479"/>
    </row>
    <row r="260" spans="1:20" ht="45">
      <c r="A260" s="476">
        <v>2</v>
      </c>
      <c r="B260" s="479" t="s">
        <v>327</v>
      </c>
      <c r="C260" s="479" t="s">
        <v>328</v>
      </c>
      <c r="D260" s="479">
        <v>13758</v>
      </c>
      <c r="E260" s="479" t="s">
        <v>202</v>
      </c>
      <c r="F260" s="479" t="s">
        <v>325</v>
      </c>
      <c r="G260" s="479" t="s">
        <v>329</v>
      </c>
      <c r="H260" s="936">
        <v>6500</v>
      </c>
      <c r="I260" s="936">
        <v>578.12</v>
      </c>
      <c r="J260" s="936">
        <v>734.35</v>
      </c>
      <c r="K260" s="936">
        <v>1028.21</v>
      </c>
      <c r="L260" s="936">
        <v>8350.75</v>
      </c>
      <c r="M260" s="936">
        <v>14450.09</v>
      </c>
      <c r="N260" s="935">
        <f t="shared" si="116"/>
        <v>1.2702380128693005</v>
      </c>
      <c r="O260" s="935">
        <f t="shared" si="117"/>
        <v>1.2847307692307692</v>
      </c>
      <c r="P260" s="935">
        <f t="shared" si="120"/>
        <v>1.0503045500799535</v>
      </c>
      <c r="Q260" s="936">
        <v>0</v>
      </c>
      <c r="R260" s="936">
        <v>10492.74</v>
      </c>
      <c r="S260" s="936">
        <v>13715.74</v>
      </c>
      <c r="T260" s="479"/>
    </row>
    <row r="261" spans="1:20" ht="45">
      <c r="A261" s="476">
        <v>3</v>
      </c>
      <c r="B261" s="479" t="s">
        <v>330</v>
      </c>
      <c r="C261" s="479" t="s">
        <v>331</v>
      </c>
      <c r="D261" s="479">
        <v>24630</v>
      </c>
      <c r="E261" s="479" t="s">
        <v>202</v>
      </c>
      <c r="F261" s="479" t="s">
        <v>332</v>
      </c>
      <c r="G261" s="479" t="s">
        <v>333</v>
      </c>
      <c r="H261" s="936">
        <v>4000</v>
      </c>
      <c r="I261" s="936">
        <v>500</v>
      </c>
      <c r="J261" s="936">
        <v>0</v>
      </c>
      <c r="K261" s="936">
        <v>0</v>
      </c>
      <c r="L261" s="936">
        <v>2200</v>
      </c>
      <c r="M261" s="936">
        <v>17316</v>
      </c>
      <c r="N261" s="935">
        <f t="shared" si="116"/>
        <v>0</v>
      </c>
      <c r="O261" s="935">
        <f t="shared" si="117"/>
        <v>0.55000000000000004</v>
      </c>
      <c r="P261" s="935">
        <f t="shared" si="120"/>
        <v>0.70304506699147384</v>
      </c>
      <c r="Q261" s="936">
        <v>0</v>
      </c>
      <c r="R261" s="936">
        <v>2896.04</v>
      </c>
      <c r="S261" s="936">
        <v>17238.150000000001</v>
      </c>
      <c r="T261" s="479"/>
    </row>
    <row r="262" spans="1:20" ht="45">
      <c r="A262" s="476">
        <v>4</v>
      </c>
      <c r="B262" s="479" t="s">
        <v>334</v>
      </c>
      <c r="C262" s="479" t="s">
        <v>335</v>
      </c>
      <c r="D262" s="479">
        <v>2449</v>
      </c>
      <c r="E262" s="479" t="s">
        <v>202</v>
      </c>
      <c r="F262" s="479" t="s">
        <v>336</v>
      </c>
      <c r="G262" s="479" t="s">
        <v>337</v>
      </c>
      <c r="H262" s="936">
        <v>2449</v>
      </c>
      <c r="I262" s="936">
        <v>0</v>
      </c>
      <c r="J262" s="936">
        <v>31.39</v>
      </c>
      <c r="K262" s="936">
        <v>102.89</v>
      </c>
      <c r="L262" s="936">
        <v>2473.91</v>
      </c>
      <c r="M262" s="936">
        <v>2693.91</v>
      </c>
      <c r="N262" s="935" t="e">
        <f t="shared" si="116"/>
        <v>#DIV/0!</v>
      </c>
      <c r="O262" s="935">
        <f t="shared" si="117"/>
        <v>1.0101714985708452</v>
      </c>
      <c r="P262" s="935">
        <f t="shared" si="120"/>
        <v>1.1000040832993059</v>
      </c>
      <c r="Q262" s="936">
        <v>0</v>
      </c>
      <c r="R262" s="936">
        <v>2448.9299999999998</v>
      </c>
      <c r="S262" s="936">
        <v>2448.9299999999998</v>
      </c>
      <c r="T262" s="479"/>
    </row>
    <row r="263" spans="1:20" ht="45">
      <c r="A263" s="476">
        <v>5</v>
      </c>
      <c r="B263" s="927" t="s">
        <v>338</v>
      </c>
      <c r="C263" s="479" t="s">
        <v>339</v>
      </c>
      <c r="D263" s="479">
        <v>8000</v>
      </c>
      <c r="E263" s="479" t="s">
        <v>202</v>
      </c>
      <c r="F263" s="479" t="s">
        <v>332</v>
      </c>
      <c r="G263" s="479" t="s">
        <v>340</v>
      </c>
      <c r="H263" s="936">
        <v>7501.97</v>
      </c>
      <c r="I263" s="936">
        <v>0</v>
      </c>
      <c r="J263" s="936">
        <v>258</v>
      </c>
      <c r="K263" s="936">
        <v>258</v>
      </c>
      <c r="L263" s="936">
        <v>1878</v>
      </c>
      <c r="M263" s="936">
        <v>3458</v>
      </c>
      <c r="N263" s="935" t="e">
        <f t="shared" si="116"/>
        <v>#DIV/0!</v>
      </c>
      <c r="O263" s="935">
        <f t="shared" si="117"/>
        <v>0.25033424553817196</v>
      </c>
      <c r="P263" s="935">
        <f t="shared" si="120"/>
        <v>0.43225000000000002</v>
      </c>
      <c r="Q263" s="936">
        <v>0</v>
      </c>
      <c r="R263" s="936">
        <v>1415.63</v>
      </c>
      <c r="S263" s="936">
        <v>2995.63</v>
      </c>
      <c r="T263" s="479" t="s">
        <v>341</v>
      </c>
    </row>
    <row r="264" spans="1:20">
      <c r="A264" s="480" t="s">
        <v>342</v>
      </c>
      <c r="B264" s="474" t="s">
        <v>343</v>
      </c>
      <c r="C264" s="479"/>
      <c r="D264" s="479">
        <f t="shared" ref="D264" si="123">D265</f>
        <v>35836.639999999999</v>
      </c>
      <c r="E264" s="479"/>
      <c r="F264" s="479"/>
      <c r="G264" s="479"/>
      <c r="H264" s="936">
        <f>H265</f>
        <v>15000</v>
      </c>
      <c r="I264" s="936">
        <f t="shared" ref="I264:S264" si="124">I265</f>
        <v>2523.41</v>
      </c>
      <c r="J264" s="936">
        <f t="shared" si="124"/>
        <v>1145</v>
      </c>
      <c r="K264" s="936">
        <f t="shared" si="124"/>
        <v>1965</v>
      </c>
      <c r="L264" s="937">
        <f t="shared" si="124"/>
        <v>16427.510000000002</v>
      </c>
      <c r="M264" s="936">
        <f t="shared" si="124"/>
        <v>16427.510000000002</v>
      </c>
      <c r="N264" s="935">
        <f t="shared" si="116"/>
        <v>0.4537510749343151</v>
      </c>
      <c r="O264" s="935">
        <f t="shared" si="117"/>
        <v>1.0951673333333334</v>
      </c>
      <c r="P264" s="935">
        <f t="shared" si="120"/>
        <v>0.45839983882417557</v>
      </c>
      <c r="Q264" s="936">
        <f t="shared" si="124"/>
        <v>849.08600000000001</v>
      </c>
      <c r="R264" s="936">
        <f t="shared" si="124"/>
        <v>15866.63</v>
      </c>
      <c r="S264" s="936">
        <f t="shared" si="124"/>
        <v>15866.63</v>
      </c>
      <c r="T264" s="479"/>
    </row>
    <row r="265" spans="1:20">
      <c r="A265" s="478" t="s">
        <v>344</v>
      </c>
      <c r="B265" s="479" t="s">
        <v>345</v>
      </c>
      <c r="C265" s="479"/>
      <c r="D265" s="479">
        <f>D266</f>
        <v>35836.639999999999</v>
      </c>
      <c r="E265" s="479"/>
      <c r="F265" s="479"/>
      <c r="G265" s="479"/>
      <c r="H265" s="936">
        <f t="shared" ref="H265:S265" si="125">H266</f>
        <v>15000</v>
      </c>
      <c r="I265" s="936">
        <f t="shared" si="125"/>
        <v>2523.41</v>
      </c>
      <c r="J265" s="936">
        <f t="shared" si="125"/>
        <v>1145</v>
      </c>
      <c r="K265" s="936">
        <f t="shared" si="125"/>
        <v>1965</v>
      </c>
      <c r="L265" s="936">
        <f t="shared" si="125"/>
        <v>16427.510000000002</v>
      </c>
      <c r="M265" s="936">
        <f t="shared" si="125"/>
        <v>16427.510000000002</v>
      </c>
      <c r="N265" s="935">
        <f t="shared" si="116"/>
        <v>0.4537510749343151</v>
      </c>
      <c r="O265" s="935">
        <f t="shared" si="117"/>
        <v>1.0951673333333334</v>
      </c>
      <c r="P265" s="935">
        <f t="shared" si="120"/>
        <v>0.45839983882417557</v>
      </c>
      <c r="Q265" s="936">
        <f t="shared" si="125"/>
        <v>849.08600000000001</v>
      </c>
      <c r="R265" s="936">
        <f t="shared" si="125"/>
        <v>15866.63</v>
      </c>
      <c r="S265" s="936">
        <f t="shared" si="125"/>
        <v>15866.63</v>
      </c>
      <c r="T265" s="479"/>
    </row>
    <row r="266" spans="1:20">
      <c r="A266" s="478"/>
      <c r="B266" s="479" t="s">
        <v>86</v>
      </c>
      <c r="C266" s="479"/>
      <c r="D266" s="479">
        <f>SUM(D267:D269)</f>
        <v>35836.639999999999</v>
      </c>
      <c r="E266" s="479"/>
      <c r="F266" s="479"/>
      <c r="G266" s="479"/>
      <c r="H266" s="936">
        <f t="shared" ref="H266:S266" si="126">SUM(H267:H269)</f>
        <v>15000</v>
      </c>
      <c r="I266" s="936">
        <f t="shared" si="126"/>
        <v>2523.41</v>
      </c>
      <c r="J266" s="936">
        <f t="shared" si="126"/>
        <v>1145</v>
      </c>
      <c r="K266" s="936">
        <f t="shared" si="126"/>
        <v>1965</v>
      </c>
      <c r="L266" s="936">
        <f t="shared" si="126"/>
        <v>16427.510000000002</v>
      </c>
      <c r="M266" s="936">
        <f t="shared" si="126"/>
        <v>16427.510000000002</v>
      </c>
      <c r="N266" s="935">
        <f t="shared" si="116"/>
        <v>0.4537510749343151</v>
      </c>
      <c r="O266" s="935">
        <f t="shared" si="117"/>
        <v>1.0951673333333334</v>
      </c>
      <c r="P266" s="935">
        <f t="shared" si="120"/>
        <v>0.45839983882417557</v>
      </c>
      <c r="Q266" s="936">
        <f t="shared" si="126"/>
        <v>849.08600000000001</v>
      </c>
      <c r="R266" s="936">
        <f t="shared" si="126"/>
        <v>15866.63</v>
      </c>
      <c r="S266" s="936">
        <f t="shared" si="126"/>
        <v>15866.63</v>
      </c>
      <c r="T266" s="479"/>
    </row>
    <row r="267" spans="1:20" ht="45">
      <c r="A267" s="476">
        <v>1</v>
      </c>
      <c r="B267" s="479" t="s">
        <v>346</v>
      </c>
      <c r="C267" s="479" t="s">
        <v>347</v>
      </c>
      <c r="D267" s="479">
        <v>30636.639999999999</v>
      </c>
      <c r="E267" s="479" t="s">
        <v>202</v>
      </c>
      <c r="F267" s="479" t="s">
        <v>348</v>
      </c>
      <c r="G267" s="479" t="s">
        <v>349</v>
      </c>
      <c r="H267" s="936">
        <v>15000</v>
      </c>
      <c r="I267" s="936">
        <v>1000</v>
      </c>
      <c r="J267" s="936">
        <v>510</v>
      </c>
      <c r="K267" s="936">
        <v>910</v>
      </c>
      <c r="L267" s="936">
        <v>7750</v>
      </c>
      <c r="M267" s="936">
        <v>7750</v>
      </c>
      <c r="N267" s="935">
        <f t="shared" si="116"/>
        <v>0.51</v>
      </c>
      <c r="O267" s="935">
        <f t="shared" si="117"/>
        <v>0.51666666666666672</v>
      </c>
      <c r="P267" s="935">
        <f t="shared" si="120"/>
        <v>0.25296507711028365</v>
      </c>
      <c r="Q267" s="936">
        <v>0</v>
      </c>
      <c r="R267" s="936">
        <v>7135.36</v>
      </c>
      <c r="S267" s="936">
        <v>7135.36</v>
      </c>
      <c r="T267" s="479"/>
    </row>
    <row r="268" spans="1:20" ht="45">
      <c r="A268" s="476">
        <v>2</v>
      </c>
      <c r="B268" s="927" t="s">
        <v>350</v>
      </c>
      <c r="C268" s="479" t="s">
        <v>351</v>
      </c>
      <c r="D268" s="479" t="s">
        <v>352</v>
      </c>
      <c r="E268" s="479" t="s">
        <v>202</v>
      </c>
      <c r="F268" s="479" t="s">
        <v>353</v>
      </c>
      <c r="G268" s="479" t="s">
        <v>354</v>
      </c>
      <c r="H268" s="936" t="s">
        <v>355</v>
      </c>
      <c r="I268" s="936">
        <v>1523.41</v>
      </c>
      <c r="J268" s="936">
        <v>635</v>
      </c>
      <c r="K268" s="936">
        <v>1055</v>
      </c>
      <c r="L268" s="936">
        <v>3477.51</v>
      </c>
      <c r="M268" s="936">
        <v>3477.51</v>
      </c>
      <c r="N268" s="935">
        <f t="shared" si="116"/>
        <v>0.41682803710097738</v>
      </c>
      <c r="O268" s="935"/>
      <c r="P268" s="935">
        <f t="shared" si="120"/>
        <v>0.88129257562241514</v>
      </c>
      <c r="Q268" s="936">
        <v>849.08600000000001</v>
      </c>
      <c r="R268" s="936">
        <v>3531.27</v>
      </c>
      <c r="S268" s="936">
        <v>3531.27</v>
      </c>
      <c r="T268" s="479"/>
    </row>
    <row r="269" spans="1:20" ht="45">
      <c r="A269" s="476">
        <v>3</v>
      </c>
      <c r="B269" s="479" t="s">
        <v>356</v>
      </c>
      <c r="C269" s="479" t="s">
        <v>357</v>
      </c>
      <c r="D269" s="479">
        <v>5200</v>
      </c>
      <c r="E269" s="479" t="s">
        <v>202</v>
      </c>
      <c r="F269" s="479" t="s">
        <v>358</v>
      </c>
      <c r="G269" s="479"/>
      <c r="H269" s="936">
        <v>0</v>
      </c>
      <c r="I269" s="936">
        <v>0</v>
      </c>
      <c r="J269" s="936">
        <v>0</v>
      </c>
      <c r="K269" s="936">
        <v>0</v>
      </c>
      <c r="L269" s="936">
        <v>5200</v>
      </c>
      <c r="M269" s="936">
        <v>5200</v>
      </c>
      <c r="N269" s="935"/>
      <c r="O269" s="935"/>
      <c r="P269" s="935">
        <f t="shared" si="120"/>
        <v>1</v>
      </c>
      <c r="Q269" s="936">
        <v>0</v>
      </c>
      <c r="R269" s="936">
        <v>5200</v>
      </c>
      <c r="S269" s="936">
        <v>5200</v>
      </c>
      <c r="T269" s="479" t="s">
        <v>359</v>
      </c>
    </row>
    <row r="270" spans="1:20" ht="22.5">
      <c r="A270" s="478" t="s">
        <v>360</v>
      </c>
      <c r="B270" s="481" t="s">
        <v>361</v>
      </c>
      <c r="C270" s="479"/>
      <c r="D270" s="479" t="e">
        <f>#REF!+#REF!+D271+#REF!</f>
        <v>#REF!</v>
      </c>
      <c r="E270" s="479"/>
      <c r="F270" s="479"/>
      <c r="G270" s="479"/>
      <c r="H270" s="936">
        <f>H271</f>
        <v>0</v>
      </c>
      <c r="I270" s="936">
        <f t="shared" ref="I270:M270" si="127">I271</f>
        <v>0</v>
      </c>
      <c r="J270" s="936">
        <f t="shared" si="127"/>
        <v>0</v>
      </c>
      <c r="K270" s="936">
        <f t="shared" si="127"/>
        <v>0</v>
      </c>
      <c r="L270" s="937">
        <f t="shared" si="127"/>
        <v>927.65000000000009</v>
      </c>
      <c r="M270" s="936">
        <f t="shared" si="127"/>
        <v>16433.87</v>
      </c>
      <c r="N270" s="936"/>
      <c r="O270" s="936"/>
      <c r="P270" s="936">
        <f t="shared" ref="P270:S270" si="128">P271</f>
        <v>1.097492922737463</v>
      </c>
      <c r="Q270" s="936">
        <f t="shared" si="128"/>
        <v>0</v>
      </c>
      <c r="R270" s="936">
        <f t="shared" si="128"/>
        <v>2127.54</v>
      </c>
      <c r="S270" s="936">
        <f t="shared" si="128"/>
        <v>16433.87</v>
      </c>
      <c r="T270" s="479"/>
    </row>
    <row r="271" spans="1:20">
      <c r="A271" s="478" t="s">
        <v>87</v>
      </c>
      <c r="B271" s="479" t="s">
        <v>72</v>
      </c>
      <c r="C271" s="479"/>
      <c r="D271" s="479">
        <f>SUM(D272:D276)</f>
        <v>14974.01</v>
      </c>
      <c r="E271" s="479">
        <f t="shared" ref="E271:S271" si="129">SUM(E272:E276)</f>
        <v>0</v>
      </c>
      <c r="F271" s="479">
        <f t="shared" si="129"/>
        <v>0</v>
      </c>
      <c r="G271" s="479">
        <f t="shared" si="129"/>
        <v>0</v>
      </c>
      <c r="H271" s="936">
        <f>SUM(H272:H276)</f>
        <v>0</v>
      </c>
      <c r="I271" s="936">
        <f t="shared" si="129"/>
        <v>0</v>
      </c>
      <c r="J271" s="936">
        <f t="shared" si="129"/>
        <v>0</v>
      </c>
      <c r="K271" s="936">
        <f t="shared" si="129"/>
        <v>0</v>
      </c>
      <c r="L271" s="936">
        <f t="shared" si="129"/>
        <v>927.65000000000009</v>
      </c>
      <c r="M271" s="936">
        <f t="shared" si="129"/>
        <v>16433.87</v>
      </c>
      <c r="N271" s="935"/>
      <c r="O271" s="935"/>
      <c r="P271" s="935">
        <f t="shared" si="120"/>
        <v>1.097492922737463</v>
      </c>
      <c r="Q271" s="936">
        <f t="shared" si="129"/>
        <v>0</v>
      </c>
      <c r="R271" s="936">
        <f t="shared" si="129"/>
        <v>2127.54</v>
      </c>
      <c r="S271" s="936">
        <f t="shared" si="129"/>
        <v>16433.87</v>
      </c>
      <c r="T271" s="479"/>
    </row>
    <row r="272" spans="1:20" ht="45">
      <c r="A272" s="476">
        <v>1</v>
      </c>
      <c r="B272" s="479" t="s">
        <v>362</v>
      </c>
      <c r="C272" s="479" t="s">
        <v>363</v>
      </c>
      <c r="D272" s="479">
        <v>3882.44</v>
      </c>
      <c r="E272" s="479" t="s">
        <v>202</v>
      </c>
      <c r="F272" s="479" t="s">
        <v>364</v>
      </c>
      <c r="G272" s="479" t="s">
        <v>365</v>
      </c>
      <c r="H272" s="936"/>
      <c r="I272" s="936"/>
      <c r="J272" s="936">
        <v>0</v>
      </c>
      <c r="K272" s="936">
        <v>0</v>
      </c>
      <c r="L272" s="936">
        <v>181.74</v>
      </c>
      <c r="M272" s="936">
        <v>4064</v>
      </c>
      <c r="N272" s="935"/>
      <c r="O272" s="935"/>
      <c r="P272" s="935">
        <f t="shared" si="120"/>
        <v>1.0467644058890802</v>
      </c>
      <c r="Q272" s="936">
        <v>0</v>
      </c>
      <c r="R272" s="936">
        <v>508.65</v>
      </c>
      <c r="S272" s="936">
        <v>4064</v>
      </c>
      <c r="T272" s="479"/>
    </row>
    <row r="273" spans="1:20" ht="45">
      <c r="A273" s="476">
        <v>2</v>
      </c>
      <c r="B273" s="479" t="s">
        <v>366</v>
      </c>
      <c r="C273" s="479" t="s">
        <v>367</v>
      </c>
      <c r="D273" s="479">
        <v>713.33</v>
      </c>
      <c r="E273" s="479" t="s">
        <v>202</v>
      </c>
      <c r="F273" s="479" t="s">
        <v>368</v>
      </c>
      <c r="G273" s="479" t="s">
        <v>369</v>
      </c>
      <c r="H273" s="936"/>
      <c r="I273" s="936"/>
      <c r="J273" s="936">
        <v>0</v>
      </c>
      <c r="K273" s="936">
        <v>0</v>
      </c>
      <c r="L273" s="936">
        <v>257.17</v>
      </c>
      <c r="M273" s="936">
        <v>962.61</v>
      </c>
      <c r="N273" s="935"/>
      <c r="O273" s="935"/>
      <c r="P273" s="935">
        <f t="shared" si="120"/>
        <v>1.3494595769139108</v>
      </c>
      <c r="Q273" s="936">
        <v>0</v>
      </c>
      <c r="R273" s="936">
        <v>962.61</v>
      </c>
      <c r="S273" s="936">
        <v>962.61</v>
      </c>
      <c r="T273" s="479"/>
    </row>
    <row r="274" spans="1:20">
      <c r="A274" s="476">
        <v>3</v>
      </c>
      <c r="B274" s="479" t="s">
        <v>370</v>
      </c>
      <c r="C274" s="479"/>
      <c r="D274" s="479">
        <v>493.05</v>
      </c>
      <c r="E274" s="479" t="s">
        <v>202</v>
      </c>
      <c r="F274" s="479" t="s">
        <v>364</v>
      </c>
      <c r="G274" s="479" t="s">
        <v>371</v>
      </c>
      <c r="H274" s="936"/>
      <c r="I274" s="936"/>
      <c r="J274" s="936">
        <v>0</v>
      </c>
      <c r="K274" s="936">
        <v>0</v>
      </c>
      <c r="L274" s="936">
        <v>0</v>
      </c>
      <c r="M274" s="936">
        <v>493.05</v>
      </c>
      <c r="N274" s="935"/>
      <c r="O274" s="935"/>
      <c r="P274" s="935">
        <f t="shared" si="120"/>
        <v>1</v>
      </c>
      <c r="Q274" s="936">
        <v>0</v>
      </c>
      <c r="R274" s="936">
        <v>51.05</v>
      </c>
      <c r="S274" s="936">
        <v>493.05</v>
      </c>
      <c r="T274" s="479"/>
    </row>
    <row r="275" spans="1:20" ht="33.75">
      <c r="A275" s="476">
        <v>4</v>
      </c>
      <c r="B275" s="927" t="s">
        <v>372</v>
      </c>
      <c r="C275" s="479"/>
      <c r="D275" s="479">
        <v>709.19</v>
      </c>
      <c r="E275" s="479" t="s">
        <v>202</v>
      </c>
      <c r="F275" s="479" t="s">
        <v>348</v>
      </c>
      <c r="G275" s="479" t="s">
        <v>373</v>
      </c>
      <c r="H275" s="936"/>
      <c r="I275" s="936"/>
      <c r="J275" s="936">
        <v>0</v>
      </c>
      <c r="K275" s="936">
        <v>0</v>
      </c>
      <c r="L275" s="936">
        <v>488.74</v>
      </c>
      <c r="M275" s="936">
        <v>1186.23</v>
      </c>
      <c r="N275" s="935"/>
      <c r="O275" s="935"/>
      <c r="P275" s="935">
        <f t="shared" si="120"/>
        <v>1.6726547187636598</v>
      </c>
      <c r="Q275" s="936">
        <v>0</v>
      </c>
      <c r="R275" s="936">
        <v>605.23</v>
      </c>
      <c r="S275" s="936">
        <v>1186.23</v>
      </c>
      <c r="T275" s="479"/>
    </row>
    <row r="276" spans="1:20" ht="22.5">
      <c r="A276" s="476">
        <v>5</v>
      </c>
      <c r="B276" s="927" t="s">
        <v>374</v>
      </c>
      <c r="C276" s="479"/>
      <c r="D276" s="479">
        <v>9176</v>
      </c>
      <c r="E276" s="479" t="s">
        <v>202</v>
      </c>
      <c r="F276" s="479" t="s">
        <v>224</v>
      </c>
      <c r="G276" s="479" t="s">
        <v>375</v>
      </c>
      <c r="H276" s="936"/>
      <c r="I276" s="936"/>
      <c r="J276" s="936">
        <v>0</v>
      </c>
      <c r="K276" s="936">
        <v>0</v>
      </c>
      <c r="L276" s="936">
        <v>0</v>
      </c>
      <c r="M276" s="936">
        <v>9727.98</v>
      </c>
      <c r="N276" s="935"/>
      <c r="O276" s="935"/>
      <c r="P276" s="935">
        <f t="shared" si="120"/>
        <v>1.0601547515257193</v>
      </c>
      <c r="Q276" s="936">
        <v>0</v>
      </c>
      <c r="R276" s="936">
        <v>0</v>
      </c>
      <c r="S276" s="936">
        <v>9727.98</v>
      </c>
      <c r="T276" s="479"/>
    </row>
    <row r="277" spans="1:20" ht="21">
      <c r="A277" s="438"/>
      <c r="B277" s="439" t="s">
        <v>398</v>
      </c>
      <c r="C277" s="440"/>
      <c r="D277" s="496">
        <f>SUM(D278:D279)</f>
        <v>19618</v>
      </c>
      <c r="E277" s="496"/>
      <c r="F277" s="496"/>
      <c r="G277" s="497"/>
      <c r="H277" s="496">
        <f t="shared" ref="H277:M277" si="130">SUM(H278:H279)</f>
        <v>2687</v>
      </c>
      <c r="I277" s="496">
        <f t="shared" si="130"/>
        <v>674</v>
      </c>
      <c r="J277" s="496">
        <f t="shared" si="130"/>
        <v>0</v>
      </c>
      <c r="K277" s="496">
        <f t="shared" si="130"/>
        <v>420</v>
      </c>
      <c r="L277" s="496">
        <f t="shared" si="130"/>
        <v>2433</v>
      </c>
      <c r="M277" s="496">
        <f t="shared" si="130"/>
        <v>13849</v>
      </c>
      <c r="N277" s="498">
        <f>K277/I277</f>
        <v>0.62314540059347179</v>
      </c>
      <c r="O277" s="498">
        <f>L277/H277</f>
        <v>0.90547078526237434</v>
      </c>
      <c r="P277" s="498">
        <f>M277/D277</f>
        <v>0.70593332653685392</v>
      </c>
      <c r="Q277" s="496">
        <f>SUM(Q278:Q279)</f>
        <v>0</v>
      </c>
      <c r="R277" s="496">
        <f>SUM(R278:R279)</f>
        <v>2454</v>
      </c>
      <c r="S277" s="496">
        <f>SUM(S278:S279)</f>
        <v>12345</v>
      </c>
      <c r="T277" s="499"/>
    </row>
    <row r="278" spans="1:20">
      <c r="A278" s="439" t="s">
        <v>382</v>
      </c>
      <c r="B278" s="439" t="s">
        <v>383</v>
      </c>
      <c r="C278" s="444" t="s">
        <v>384</v>
      </c>
      <c r="D278" s="500">
        <f>D286+D287</f>
        <v>5202</v>
      </c>
      <c r="E278" s="441" t="s">
        <v>381</v>
      </c>
      <c r="F278" s="441"/>
      <c r="G278" s="444" t="s">
        <v>384</v>
      </c>
      <c r="H278" s="500">
        <f>H286+H287</f>
        <v>2687</v>
      </c>
      <c r="I278" s="500">
        <f>I286+I287</f>
        <v>674</v>
      </c>
      <c r="J278" s="500">
        <f t="shared" ref="J278:M278" si="131">J286+J287</f>
        <v>0</v>
      </c>
      <c r="K278" s="500">
        <f t="shared" si="131"/>
        <v>102</v>
      </c>
      <c r="L278" s="500">
        <f t="shared" si="131"/>
        <v>2115</v>
      </c>
      <c r="M278" s="500">
        <f t="shared" si="131"/>
        <v>4631</v>
      </c>
      <c r="N278" s="498">
        <f t="shared" ref="N278" si="132">K278/I278</f>
        <v>0.1513353115727003</v>
      </c>
      <c r="O278" s="498">
        <f t="shared" ref="O278" si="133">L278/H278</f>
        <v>0.78712318570896911</v>
      </c>
      <c r="P278" s="498">
        <f t="shared" ref="P278:P279" si="134">M278/D278</f>
        <v>0.89023452518262203</v>
      </c>
      <c r="Q278" s="500">
        <f t="shared" ref="Q278:S278" si="135">Q286+Q287</f>
        <v>0</v>
      </c>
      <c r="R278" s="500">
        <f t="shared" si="135"/>
        <v>2454</v>
      </c>
      <c r="S278" s="500">
        <f t="shared" si="135"/>
        <v>4454</v>
      </c>
      <c r="T278" s="499"/>
    </row>
    <row r="279" spans="1:20">
      <c r="A279" s="439" t="s">
        <v>382</v>
      </c>
      <c r="B279" s="439" t="s">
        <v>383</v>
      </c>
      <c r="C279" s="444" t="s">
        <v>384</v>
      </c>
      <c r="D279" s="441">
        <f>D302</f>
        <v>14416</v>
      </c>
      <c r="E279" s="441" t="s">
        <v>385</v>
      </c>
      <c r="F279" s="441"/>
      <c r="G279" s="444" t="s">
        <v>384</v>
      </c>
      <c r="H279" s="441">
        <f t="shared" ref="H279:M279" si="136">H302</f>
        <v>0</v>
      </c>
      <c r="I279" s="441">
        <f t="shared" si="136"/>
        <v>0</v>
      </c>
      <c r="J279" s="441">
        <f t="shared" si="136"/>
        <v>0</v>
      </c>
      <c r="K279" s="441">
        <f t="shared" si="136"/>
        <v>318</v>
      </c>
      <c r="L279" s="441">
        <f t="shared" si="136"/>
        <v>318</v>
      </c>
      <c r="M279" s="441">
        <f t="shared" si="136"/>
        <v>9218</v>
      </c>
      <c r="N279" s="444" t="s">
        <v>80</v>
      </c>
      <c r="O279" s="444" t="s">
        <v>80</v>
      </c>
      <c r="P279" s="498">
        <f t="shared" si="134"/>
        <v>0.63942841287458374</v>
      </c>
      <c r="Q279" s="441">
        <f>Q302</f>
        <v>0</v>
      </c>
      <c r="R279" s="441">
        <f>R302</f>
        <v>0</v>
      </c>
      <c r="S279" s="441">
        <f>S302</f>
        <v>7891</v>
      </c>
      <c r="T279" s="499"/>
    </row>
    <row r="280" spans="1:20">
      <c r="A280" s="453" t="s">
        <v>386</v>
      </c>
      <c r="B280" s="446" t="s">
        <v>387</v>
      </c>
      <c r="C280" s="447"/>
      <c r="D280" s="460"/>
      <c r="E280" s="460"/>
      <c r="F280" s="460"/>
      <c r="G280" s="459"/>
      <c r="H280" s="501">
        <f>H281</f>
        <v>2687</v>
      </c>
      <c r="I280" s="501">
        <f t="shared" ref="I280:M280" si="137">I281</f>
        <v>674</v>
      </c>
      <c r="J280" s="501">
        <f t="shared" si="137"/>
        <v>0</v>
      </c>
      <c r="K280" s="501">
        <f t="shared" si="137"/>
        <v>102</v>
      </c>
      <c r="L280" s="501">
        <f t="shared" si="137"/>
        <v>2115</v>
      </c>
      <c r="M280" s="501">
        <f t="shared" si="137"/>
        <v>4631</v>
      </c>
      <c r="N280" s="501"/>
      <c r="O280" s="501"/>
      <c r="P280" s="501"/>
      <c r="Q280" s="501">
        <f>Q281</f>
        <v>0</v>
      </c>
      <c r="R280" s="501">
        <f t="shared" ref="R280:S280" si="138">R281</f>
        <v>2454</v>
      </c>
      <c r="S280" s="501">
        <f t="shared" si="138"/>
        <v>4454</v>
      </c>
      <c r="T280" s="502"/>
    </row>
    <row r="281" spans="1:20">
      <c r="A281" s="445" t="s">
        <v>399</v>
      </c>
      <c r="B281" s="446" t="s">
        <v>400</v>
      </c>
      <c r="C281" s="503" t="s">
        <v>401</v>
      </c>
      <c r="D281" s="448"/>
      <c r="E281" s="448"/>
      <c r="F281" s="448"/>
      <c r="G281" s="448"/>
      <c r="H281" s="504">
        <f>H285</f>
        <v>2687</v>
      </c>
      <c r="I281" s="504">
        <f t="shared" ref="I281:M281" si="139">I285</f>
        <v>674</v>
      </c>
      <c r="J281" s="504">
        <f t="shared" si="139"/>
        <v>0</v>
      </c>
      <c r="K281" s="504">
        <f t="shared" si="139"/>
        <v>102</v>
      </c>
      <c r="L281" s="504">
        <f t="shared" si="139"/>
        <v>2115</v>
      </c>
      <c r="M281" s="504">
        <f t="shared" si="139"/>
        <v>4631</v>
      </c>
      <c r="N281" s="451"/>
      <c r="O281" s="450"/>
      <c r="P281" s="450"/>
      <c r="Q281" s="450">
        <f>Q285</f>
        <v>0</v>
      </c>
      <c r="R281" s="450">
        <f t="shared" ref="R281:S281" si="140">R285</f>
        <v>2454</v>
      </c>
      <c r="S281" s="450">
        <f t="shared" si="140"/>
        <v>4454</v>
      </c>
      <c r="T281" s="450"/>
    </row>
    <row r="282" spans="1:20">
      <c r="A282" s="445"/>
      <c r="B282" s="446" t="s">
        <v>390</v>
      </c>
      <c r="C282" s="503" t="s">
        <v>384</v>
      </c>
      <c r="D282" s="448"/>
      <c r="E282" s="448"/>
      <c r="F282" s="448"/>
      <c r="G282" s="448"/>
      <c r="H282" s="449"/>
      <c r="I282" s="450"/>
      <c r="J282" s="450"/>
      <c r="K282" s="451"/>
      <c r="L282" s="451"/>
      <c r="M282" s="451"/>
      <c r="N282" s="451"/>
      <c r="O282" s="450"/>
      <c r="P282" s="450"/>
      <c r="Q282" s="450"/>
      <c r="R282" s="450"/>
      <c r="S282" s="450"/>
      <c r="T282" s="450"/>
    </row>
    <row r="283" spans="1:20">
      <c r="A283" s="453">
        <v>1</v>
      </c>
      <c r="B283" s="488" t="s">
        <v>402</v>
      </c>
      <c r="C283" s="503" t="s">
        <v>384</v>
      </c>
      <c r="D283" s="460"/>
      <c r="E283" s="460" t="s">
        <v>381</v>
      </c>
      <c r="F283" s="460"/>
      <c r="G283" s="460"/>
      <c r="H283" s="459"/>
      <c r="I283" s="501"/>
      <c r="J283" s="501"/>
      <c r="K283" s="461"/>
      <c r="L283" s="461"/>
      <c r="M283" s="461"/>
      <c r="N283" s="461"/>
      <c r="O283" s="501"/>
      <c r="P283" s="501"/>
      <c r="Q283" s="501"/>
      <c r="R283" s="501"/>
      <c r="S283" s="501"/>
      <c r="T283" s="501"/>
    </row>
    <row r="284" spans="1:20">
      <c r="A284" s="453">
        <v>3</v>
      </c>
      <c r="B284" s="488" t="s">
        <v>402</v>
      </c>
      <c r="C284" s="503" t="s">
        <v>384</v>
      </c>
      <c r="D284" s="460"/>
      <c r="E284" s="460" t="s">
        <v>385</v>
      </c>
      <c r="F284" s="460"/>
      <c r="G284" s="460"/>
      <c r="H284" s="459"/>
      <c r="I284" s="501"/>
      <c r="J284" s="501"/>
      <c r="K284" s="461"/>
      <c r="L284" s="461"/>
      <c r="M284" s="461"/>
      <c r="N284" s="461"/>
      <c r="O284" s="501"/>
      <c r="P284" s="501"/>
      <c r="Q284" s="501"/>
      <c r="R284" s="501"/>
      <c r="S284" s="501"/>
      <c r="T284" s="501"/>
    </row>
    <row r="285" spans="1:20">
      <c r="A285" s="445"/>
      <c r="B285" s="446" t="s">
        <v>391</v>
      </c>
      <c r="C285" s="503" t="s">
        <v>384</v>
      </c>
      <c r="D285" s="504">
        <f t="shared" ref="D285" si="141">D286+D287</f>
        <v>5202</v>
      </c>
      <c r="E285" s="504"/>
      <c r="F285" s="504"/>
      <c r="G285" s="504"/>
      <c r="H285" s="504">
        <f>H286+H287</f>
        <v>2687</v>
      </c>
      <c r="I285" s="504">
        <f t="shared" ref="I285:M285" si="142">I286+I287</f>
        <v>674</v>
      </c>
      <c r="J285" s="504">
        <f t="shared" si="142"/>
        <v>0</v>
      </c>
      <c r="K285" s="504">
        <f t="shared" si="142"/>
        <v>102</v>
      </c>
      <c r="L285" s="504">
        <f t="shared" si="142"/>
        <v>2115</v>
      </c>
      <c r="M285" s="504">
        <f t="shared" si="142"/>
        <v>4631</v>
      </c>
      <c r="N285" s="505">
        <v>0.30909090909090908</v>
      </c>
      <c r="O285" s="505">
        <v>0.7865168539325843</v>
      </c>
      <c r="P285" s="505">
        <v>0.91170750680668999</v>
      </c>
      <c r="Q285" s="450">
        <f>Q286+Q287</f>
        <v>0</v>
      </c>
      <c r="R285" s="450">
        <f t="shared" ref="R285:S285" si="143">R286+R287</f>
        <v>2454</v>
      </c>
      <c r="S285" s="450">
        <f t="shared" si="143"/>
        <v>4454</v>
      </c>
      <c r="T285" s="450"/>
    </row>
    <row r="286" spans="1:20" ht="24">
      <c r="A286" s="453">
        <v>1</v>
      </c>
      <c r="B286" s="506" t="s">
        <v>403</v>
      </c>
      <c r="C286" s="503" t="s">
        <v>384</v>
      </c>
      <c r="D286" s="507">
        <v>2571</v>
      </c>
      <c r="E286" s="508" t="s">
        <v>202</v>
      </c>
      <c r="F286" s="508" t="s">
        <v>404</v>
      </c>
      <c r="G286" s="509" t="s">
        <v>405</v>
      </c>
      <c r="H286" s="510">
        <v>1068</v>
      </c>
      <c r="I286" s="510">
        <v>330</v>
      </c>
      <c r="J286" s="507">
        <v>0</v>
      </c>
      <c r="K286" s="507">
        <v>102</v>
      </c>
      <c r="L286" s="507">
        <v>840</v>
      </c>
      <c r="M286" s="507">
        <v>2344</v>
      </c>
      <c r="N286" s="505">
        <v>0.30909090909090908</v>
      </c>
      <c r="O286" s="505">
        <v>0.7865168539325843</v>
      </c>
      <c r="P286" s="505">
        <v>0.91170750680668999</v>
      </c>
      <c r="Q286" s="510">
        <v>0</v>
      </c>
      <c r="R286" s="510">
        <v>750</v>
      </c>
      <c r="S286" s="510">
        <v>2250</v>
      </c>
      <c r="T286" s="511"/>
    </row>
    <row r="287" spans="1:20">
      <c r="A287" s="453">
        <v>2</v>
      </c>
      <c r="B287" s="506" t="s">
        <v>406</v>
      </c>
      <c r="C287" s="503" t="s">
        <v>384</v>
      </c>
      <c r="D287" s="507">
        <v>2631</v>
      </c>
      <c r="E287" s="508" t="s">
        <v>202</v>
      </c>
      <c r="F287" s="508" t="s">
        <v>404</v>
      </c>
      <c r="G287" s="509" t="s">
        <v>407</v>
      </c>
      <c r="H287" s="510">
        <v>1619</v>
      </c>
      <c r="I287" s="510">
        <v>344</v>
      </c>
      <c r="J287" s="507">
        <v>0</v>
      </c>
      <c r="K287" s="507">
        <v>0</v>
      </c>
      <c r="L287" s="507">
        <v>1275</v>
      </c>
      <c r="M287" s="507">
        <v>2287</v>
      </c>
      <c r="N287" s="505">
        <v>0</v>
      </c>
      <c r="O287" s="505">
        <v>0.78752316244595433</v>
      </c>
      <c r="P287" s="505">
        <v>0.86925123527175974</v>
      </c>
      <c r="Q287" s="510">
        <v>0</v>
      </c>
      <c r="R287" s="510">
        <v>1704</v>
      </c>
      <c r="S287" s="510">
        <v>2204</v>
      </c>
      <c r="T287" s="511"/>
    </row>
    <row r="288" spans="1:20">
      <c r="A288" s="453">
        <v>3</v>
      </c>
      <c r="B288" s="488" t="s">
        <v>402</v>
      </c>
      <c r="C288" s="503" t="s">
        <v>384</v>
      </c>
      <c r="D288" s="460"/>
      <c r="E288" s="460" t="s">
        <v>385</v>
      </c>
      <c r="F288" s="460"/>
      <c r="G288" s="460"/>
      <c r="H288" s="459"/>
      <c r="I288" s="501"/>
      <c r="J288" s="501"/>
      <c r="K288" s="461"/>
      <c r="L288" s="461"/>
      <c r="M288" s="461"/>
      <c r="N288" s="461"/>
      <c r="O288" s="501"/>
      <c r="P288" s="501"/>
      <c r="Q288" s="501"/>
      <c r="R288" s="501"/>
      <c r="S288" s="501"/>
      <c r="T288" s="501"/>
    </row>
    <row r="289" spans="1:20">
      <c r="A289" s="453" t="s">
        <v>392</v>
      </c>
      <c r="B289" s="474" t="s">
        <v>393</v>
      </c>
      <c r="C289" s="503" t="s">
        <v>384</v>
      </c>
      <c r="D289" s="460"/>
      <c r="E289" s="460"/>
      <c r="F289" s="460"/>
      <c r="G289" s="460"/>
      <c r="H289" s="459"/>
      <c r="I289" s="501"/>
      <c r="J289" s="501"/>
      <c r="K289" s="461"/>
      <c r="L289" s="461"/>
      <c r="M289" s="461"/>
      <c r="N289" s="461"/>
      <c r="O289" s="501"/>
      <c r="P289" s="501"/>
      <c r="Q289" s="501"/>
      <c r="R289" s="501"/>
      <c r="S289" s="501"/>
      <c r="T289" s="501"/>
    </row>
    <row r="290" spans="1:20">
      <c r="A290" s="445" t="s">
        <v>388</v>
      </c>
      <c r="B290" s="446" t="s">
        <v>389</v>
      </c>
      <c r="C290" s="503" t="s">
        <v>384</v>
      </c>
      <c r="D290" s="448"/>
      <c r="E290" s="448"/>
      <c r="F290" s="448"/>
      <c r="G290" s="448"/>
      <c r="H290" s="449"/>
      <c r="I290" s="450"/>
      <c r="J290" s="450"/>
      <c r="K290" s="451"/>
      <c r="L290" s="451"/>
      <c r="M290" s="451"/>
      <c r="N290" s="451"/>
      <c r="O290" s="450"/>
      <c r="P290" s="450"/>
      <c r="Q290" s="450"/>
      <c r="R290" s="450"/>
      <c r="S290" s="450"/>
      <c r="T290" s="450"/>
    </row>
    <row r="291" spans="1:20">
      <c r="A291" s="445"/>
      <c r="B291" s="446" t="s">
        <v>390</v>
      </c>
      <c r="C291" s="503" t="s">
        <v>384</v>
      </c>
      <c r="D291" s="448"/>
      <c r="E291" s="448"/>
      <c r="F291" s="448"/>
      <c r="G291" s="448"/>
      <c r="H291" s="449"/>
      <c r="I291" s="450"/>
      <c r="J291" s="450"/>
      <c r="K291" s="451"/>
      <c r="L291" s="451"/>
      <c r="M291" s="451"/>
      <c r="N291" s="451"/>
      <c r="O291" s="450"/>
      <c r="P291" s="450"/>
      <c r="Q291" s="450"/>
      <c r="R291" s="450"/>
      <c r="S291" s="450"/>
      <c r="T291" s="450"/>
    </row>
    <row r="292" spans="1:20">
      <c r="A292" s="453">
        <v>1</v>
      </c>
      <c r="B292" s="488" t="s">
        <v>402</v>
      </c>
      <c r="C292" s="503" t="s">
        <v>384</v>
      </c>
      <c r="D292" s="460"/>
      <c r="E292" s="460"/>
      <c r="F292" s="460"/>
      <c r="G292" s="460"/>
      <c r="H292" s="459"/>
      <c r="I292" s="501"/>
      <c r="J292" s="501"/>
      <c r="K292" s="461"/>
      <c r="L292" s="461"/>
      <c r="M292" s="461"/>
      <c r="N292" s="461"/>
      <c r="O292" s="501"/>
      <c r="P292" s="501"/>
      <c r="Q292" s="501"/>
      <c r="R292" s="501"/>
      <c r="S292" s="501"/>
      <c r="T292" s="501"/>
    </row>
    <row r="293" spans="1:20">
      <c r="A293" s="453">
        <v>3</v>
      </c>
      <c r="B293" s="488" t="s">
        <v>402</v>
      </c>
      <c r="C293" s="503" t="s">
        <v>384</v>
      </c>
      <c r="D293" s="460"/>
      <c r="E293" s="460"/>
      <c r="F293" s="460"/>
      <c r="G293" s="460"/>
      <c r="H293" s="459"/>
      <c r="I293" s="501"/>
      <c r="J293" s="501"/>
      <c r="K293" s="461"/>
      <c r="L293" s="461"/>
      <c r="M293" s="461"/>
      <c r="N293" s="461"/>
      <c r="O293" s="501"/>
      <c r="P293" s="501"/>
      <c r="Q293" s="501"/>
      <c r="R293" s="501"/>
      <c r="S293" s="501"/>
      <c r="T293" s="501"/>
    </row>
    <row r="294" spans="1:20">
      <c r="A294" s="445"/>
      <c r="B294" s="446" t="s">
        <v>391</v>
      </c>
      <c r="C294" s="503" t="s">
        <v>384</v>
      </c>
      <c r="D294" s="448"/>
      <c r="E294" s="448"/>
      <c r="F294" s="448"/>
      <c r="G294" s="448"/>
      <c r="H294" s="449"/>
      <c r="I294" s="450"/>
      <c r="J294" s="450"/>
      <c r="K294" s="451"/>
      <c r="L294" s="451"/>
      <c r="M294" s="451"/>
      <c r="N294" s="451"/>
      <c r="O294" s="450"/>
      <c r="P294" s="450"/>
      <c r="Q294" s="450"/>
      <c r="R294" s="450"/>
      <c r="S294" s="450"/>
      <c r="T294" s="450"/>
    </row>
    <row r="295" spans="1:20">
      <c r="A295" s="453">
        <v>1</v>
      </c>
      <c r="B295" s="488" t="s">
        <v>402</v>
      </c>
      <c r="C295" s="503" t="s">
        <v>384</v>
      </c>
      <c r="D295" s="460"/>
      <c r="E295" s="460"/>
      <c r="F295" s="460"/>
      <c r="G295" s="460"/>
      <c r="H295" s="459"/>
      <c r="I295" s="501"/>
      <c r="J295" s="501"/>
      <c r="K295" s="461"/>
      <c r="L295" s="461"/>
      <c r="M295" s="461"/>
      <c r="N295" s="461"/>
      <c r="O295" s="501"/>
      <c r="P295" s="501"/>
      <c r="Q295" s="501"/>
      <c r="R295" s="501"/>
      <c r="S295" s="501"/>
      <c r="T295" s="501"/>
    </row>
    <row r="296" spans="1:20">
      <c r="A296" s="453">
        <v>3</v>
      </c>
      <c r="B296" s="488" t="s">
        <v>402</v>
      </c>
      <c r="C296" s="503" t="s">
        <v>384</v>
      </c>
      <c r="D296" s="460"/>
      <c r="E296" s="460"/>
      <c r="F296" s="460"/>
      <c r="G296" s="460"/>
      <c r="H296" s="459"/>
      <c r="I296" s="501"/>
      <c r="J296" s="501"/>
      <c r="K296" s="461"/>
      <c r="L296" s="461"/>
      <c r="M296" s="461"/>
      <c r="N296" s="461"/>
      <c r="O296" s="501"/>
      <c r="P296" s="501"/>
      <c r="Q296" s="501"/>
      <c r="R296" s="501"/>
      <c r="S296" s="501"/>
      <c r="T296" s="501"/>
    </row>
    <row r="297" spans="1:20">
      <c r="A297" s="445" t="s">
        <v>408</v>
      </c>
      <c r="B297" s="446" t="s">
        <v>409</v>
      </c>
      <c r="C297" s="503" t="s">
        <v>384</v>
      </c>
      <c r="D297" s="448"/>
      <c r="E297" s="448"/>
      <c r="F297" s="448"/>
      <c r="G297" s="448"/>
      <c r="H297" s="449"/>
      <c r="I297" s="450"/>
      <c r="J297" s="450"/>
      <c r="K297" s="451"/>
      <c r="L297" s="451"/>
      <c r="M297" s="451"/>
      <c r="N297" s="451"/>
      <c r="O297" s="450"/>
      <c r="P297" s="450"/>
      <c r="Q297" s="450"/>
      <c r="R297" s="450"/>
      <c r="S297" s="450"/>
      <c r="T297" s="450"/>
    </row>
    <row r="298" spans="1:20">
      <c r="A298" s="453">
        <v>1</v>
      </c>
      <c r="B298" s="488" t="s">
        <v>402</v>
      </c>
      <c r="C298" s="503" t="s">
        <v>384</v>
      </c>
      <c r="D298" s="460"/>
      <c r="E298" s="460"/>
      <c r="F298" s="460"/>
      <c r="G298" s="460"/>
      <c r="H298" s="459"/>
      <c r="I298" s="501"/>
      <c r="J298" s="501"/>
      <c r="K298" s="461"/>
      <c r="L298" s="461"/>
      <c r="M298" s="461"/>
      <c r="N298" s="461"/>
      <c r="O298" s="501"/>
      <c r="P298" s="501"/>
      <c r="Q298" s="501"/>
      <c r="R298" s="501"/>
      <c r="S298" s="501"/>
      <c r="T298" s="501"/>
    </row>
    <row r="299" spans="1:20">
      <c r="A299" s="453">
        <v>3</v>
      </c>
      <c r="B299" s="488" t="s">
        <v>402</v>
      </c>
      <c r="C299" s="503" t="s">
        <v>384</v>
      </c>
      <c r="D299" s="460"/>
      <c r="E299" s="460"/>
      <c r="F299" s="460"/>
      <c r="G299" s="460"/>
      <c r="H299" s="459"/>
      <c r="I299" s="501"/>
      <c r="J299" s="501"/>
      <c r="K299" s="461"/>
      <c r="L299" s="461"/>
      <c r="M299" s="461"/>
      <c r="N299" s="461"/>
      <c r="O299" s="501"/>
      <c r="P299" s="501"/>
      <c r="Q299" s="501"/>
      <c r="R299" s="501"/>
      <c r="S299" s="501"/>
      <c r="T299" s="501"/>
    </row>
    <row r="300" spans="1:20" ht="24">
      <c r="A300" s="445" t="s">
        <v>410</v>
      </c>
      <c r="B300" s="474" t="s">
        <v>411</v>
      </c>
      <c r="C300" s="503" t="s">
        <v>384</v>
      </c>
      <c r="D300" s="448"/>
      <c r="E300" s="448"/>
      <c r="F300" s="448"/>
      <c r="G300" s="448"/>
      <c r="H300" s="449"/>
      <c r="I300" s="450"/>
      <c r="J300" s="450">
        <f>J302</f>
        <v>0</v>
      </c>
      <c r="K300" s="450">
        <f t="shared" ref="K300:M300" si="144">K302</f>
        <v>318</v>
      </c>
      <c r="L300" s="450">
        <f t="shared" si="144"/>
        <v>318</v>
      </c>
      <c r="M300" s="450">
        <f t="shared" si="144"/>
        <v>9218</v>
      </c>
      <c r="N300" s="451"/>
      <c r="O300" s="450"/>
      <c r="P300" s="450"/>
      <c r="Q300" s="450">
        <f>Q302</f>
        <v>0</v>
      </c>
      <c r="R300" s="450">
        <f t="shared" ref="R300:S300" si="145">R302</f>
        <v>0</v>
      </c>
      <c r="S300" s="450">
        <f t="shared" si="145"/>
        <v>7891</v>
      </c>
      <c r="T300" s="450"/>
    </row>
    <row r="301" spans="1:20">
      <c r="A301" s="445" t="s">
        <v>412</v>
      </c>
      <c r="B301" s="446" t="s">
        <v>413</v>
      </c>
      <c r="C301" s="503" t="s">
        <v>414</v>
      </c>
      <c r="D301" s="448"/>
      <c r="E301" s="448"/>
      <c r="F301" s="448"/>
      <c r="G301" s="448"/>
      <c r="H301" s="449"/>
      <c r="I301" s="450"/>
      <c r="J301" s="450">
        <f>J302</f>
        <v>0</v>
      </c>
      <c r="K301" s="450">
        <f t="shared" ref="K301:M301" si="146">K302</f>
        <v>318</v>
      </c>
      <c r="L301" s="450">
        <f t="shared" si="146"/>
        <v>318</v>
      </c>
      <c r="M301" s="450">
        <f t="shared" si="146"/>
        <v>9218</v>
      </c>
      <c r="N301" s="451"/>
      <c r="O301" s="450"/>
      <c r="P301" s="450"/>
      <c r="Q301" s="450">
        <f>Q302</f>
        <v>0</v>
      </c>
      <c r="R301" s="450">
        <f t="shared" ref="R301:S301" si="147">R302</f>
        <v>0</v>
      </c>
      <c r="S301" s="450">
        <f t="shared" si="147"/>
        <v>7891</v>
      </c>
      <c r="T301" s="450"/>
    </row>
    <row r="302" spans="1:20" ht="24">
      <c r="A302" s="453">
        <v>1</v>
      </c>
      <c r="B302" s="512" t="s">
        <v>415</v>
      </c>
      <c r="C302" s="503" t="s">
        <v>414</v>
      </c>
      <c r="D302" s="507">
        <v>14416</v>
      </c>
      <c r="E302" s="508" t="s">
        <v>203</v>
      </c>
      <c r="F302" s="508" t="s">
        <v>416</v>
      </c>
      <c r="G302" s="509"/>
      <c r="H302" s="510">
        <v>0</v>
      </c>
      <c r="I302" s="510">
        <v>0</v>
      </c>
      <c r="J302" s="513">
        <v>0</v>
      </c>
      <c r="K302" s="513">
        <v>318</v>
      </c>
      <c r="L302" s="513">
        <v>318</v>
      </c>
      <c r="M302" s="513">
        <v>9218</v>
      </c>
      <c r="N302" s="514" t="s">
        <v>201</v>
      </c>
      <c r="O302" s="514" t="s">
        <v>201</v>
      </c>
      <c r="P302" s="505">
        <v>0.63942841287458374</v>
      </c>
      <c r="Q302" s="510">
        <v>0</v>
      </c>
      <c r="R302" s="510">
        <v>0</v>
      </c>
      <c r="S302" s="510">
        <v>7891</v>
      </c>
      <c r="T302" s="511"/>
    </row>
    <row r="303" spans="1:20">
      <c r="A303" s="313"/>
      <c r="B303" s="346"/>
      <c r="C303" s="316"/>
      <c r="D303" s="323"/>
      <c r="E303" s="318"/>
      <c r="F303" s="318"/>
      <c r="G303" s="326"/>
      <c r="H303" s="338"/>
      <c r="I303" s="337"/>
      <c r="J303" s="345"/>
      <c r="K303" s="340"/>
      <c r="L303" s="341"/>
      <c r="M303" s="342"/>
      <c r="N303" s="310"/>
      <c r="O303" s="310"/>
      <c r="P303" s="310"/>
      <c r="Q303" s="342"/>
      <c r="R303" s="342"/>
      <c r="S303" s="342"/>
      <c r="T303" s="320"/>
    </row>
    <row r="304" spans="1:20" ht="21">
      <c r="A304" s="438"/>
      <c r="B304" s="439" t="s">
        <v>377</v>
      </c>
      <c r="C304" s="440"/>
      <c r="D304" s="441">
        <f>D305+D306</f>
        <v>4020</v>
      </c>
      <c r="E304" s="441" t="s">
        <v>378</v>
      </c>
      <c r="F304" s="441" t="str">
        <f t="shared" ref="F304:S306" si="148">F320</f>
        <v>/</v>
      </c>
      <c r="G304" s="441" t="str">
        <f t="shared" si="148"/>
        <v>/</v>
      </c>
      <c r="H304" s="441">
        <f t="shared" ref="H304:S304" si="149">H305+H306</f>
        <v>600</v>
      </c>
      <c r="I304" s="441">
        <f t="shared" si="149"/>
        <v>480</v>
      </c>
      <c r="J304" s="441">
        <f t="shared" si="149"/>
        <v>30</v>
      </c>
      <c r="K304" s="441">
        <f t="shared" si="149"/>
        <v>130</v>
      </c>
      <c r="L304" s="441">
        <f t="shared" si="149"/>
        <v>250</v>
      </c>
      <c r="M304" s="441">
        <f t="shared" si="149"/>
        <v>250</v>
      </c>
      <c r="N304" s="482">
        <f>K304/I304</f>
        <v>0.27083333333333331</v>
      </c>
      <c r="O304" s="482">
        <f>L304/H304</f>
        <v>0.41666666666666669</v>
      </c>
      <c r="P304" s="482">
        <f>M304/D304</f>
        <v>6.2189054726368161E-2</v>
      </c>
      <c r="Q304" s="441">
        <f t="shared" si="149"/>
        <v>0</v>
      </c>
      <c r="R304" s="441">
        <f t="shared" si="149"/>
        <v>0</v>
      </c>
      <c r="S304" s="441">
        <f t="shared" si="149"/>
        <v>0</v>
      </c>
      <c r="T304" s="483"/>
    </row>
    <row r="305" spans="1:20">
      <c r="A305" s="439" t="s">
        <v>379</v>
      </c>
      <c r="B305" s="439" t="s">
        <v>312</v>
      </c>
      <c r="C305" s="444" t="s">
        <v>380</v>
      </c>
      <c r="D305" s="441">
        <f>D321</f>
        <v>4020</v>
      </c>
      <c r="E305" s="441" t="s">
        <v>381</v>
      </c>
      <c r="F305" s="441" t="str">
        <f t="shared" si="148"/>
        <v>/</v>
      </c>
      <c r="G305" s="441" t="str">
        <f t="shared" si="148"/>
        <v>/</v>
      </c>
      <c r="H305" s="441">
        <f t="shared" si="148"/>
        <v>600</v>
      </c>
      <c r="I305" s="441">
        <f t="shared" si="148"/>
        <v>480</v>
      </c>
      <c r="J305" s="441">
        <f t="shared" si="148"/>
        <v>30</v>
      </c>
      <c r="K305" s="441">
        <f t="shared" si="148"/>
        <v>130</v>
      </c>
      <c r="L305" s="441">
        <f t="shared" si="148"/>
        <v>250</v>
      </c>
      <c r="M305" s="441">
        <f t="shared" si="148"/>
        <v>250</v>
      </c>
      <c r="N305" s="482">
        <f t="shared" ref="N305:N322" si="150">K305/I305</f>
        <v>0.27083333333333331</v>
      </c>
      <c r="O305" s="482">
        <f t="shared" ref="O305" si="151">L305/H305</f>
        <v>0.41666666666666669</v>
      </c>
      <c r="P305" s="482">
        <f t="shared" ref="P305" si="152">M305/D305</f>
        <v>6.2189054726368161E-2</v>
      </c>
      <c r="Q305" s="441">
        <f t="shared" si="148"/>
        <v>0</v>
      </c>
      <c r="R305" s="441">
        <f t="shared" si="148"/>
        <v>0</v>
      </c>
      <c r="S305" s="441">
        <f t="shared" si="148"/>
        <v>0</v>
      </c>
      <c r="T305" s="483"/>
    </row>
    <row r="306" spans="1:20">
      <c r="A306" s="439" t="s">
        <v>382</v>
      </c>
      <c r="B306" s="439" t="s">
        <v>383</v>
      </c>
      <c r="C306" s="444" t="s">
        <v>384</v>
      </c>
      <c r="D306" s="444">
        <v>0</v>
      </c>
      <c r="E306" s="441" t="s">
        <v>385</v>
      </c>
      <c r="F306" s="444" t="s">
        <v>384</v>
      </c>
      <c r="G306" s="444" t="s">
        <v>384</v>
      </c>
      <c r="H306" s="444">
        <v>0</v>
      </c>
      <c r="I306" s="444">
        <v>0</v>
      </c>
      <c r="J306" s="444">
        <v>0</v>
      </c>
      <c r="K306" s="444">
        <v>0</v>
      </c>
      <c r="L306" s="444">
        <v>0</v>
      </c>
      <c r="M306" s="444">
        <v>0</v>
      </c>
      <c r="N306" s="482">
        <v>0</v>
      </c>
      <c r="O306" s="482">
        <v>0</v>
      </c>
      <c r="P306" s="482">
        <v>0</v>
      </c>
      <c r="Q306" s="441">
        <f t="shared" si="148"/>
        <v>0</v>
      </c>
      <c r="R306" s="444">
        <v>0</v>
      </c>
      <c r="S306" s="444">
        <v>0</v>
      </c>
      <c r="T306" s="483"/>
    </row>
    <row r="307" spans="1:20" ht="18.75">
      <c r="A307" s="485" t="s">
        <v>386</v>
      </c>
      <c r="B307" s="486" t="s">
        <v>387</v>
      </c>
      <c r="C307" s="487"/>
      <c r="D307" s="448"/>
      <c r="E307" s="448"/>
      <c r="F307" s="448"/>
      <c r="G307" s="448"/>
      <c r="H307" s="448"/>
      <c r="I307" s="448"/>
      <c r="J307" s="448"/>
      <c r="K307" s="448"/>
      <c r="L307" s="448"/>
      <c r="M307" s="448"/>
      <c r="N307" s="484"/>
      <c r="O307" s="448"/>
      <c r="P307" s="448"/>
      <c r="Q307" s="448"/>
      <c r="R307" s="448"/>
      <c r="S307" s="448"/>
      <c r="T307" s="462"/>
    </row>
    <row r="308" spans="1:20">
      <c r="A308" s="445" t="s">
        <v>388</v>
      </c>
      <c r="B308" s="446" t="s">
        <v>389</v>
      </c>
      <c r="C308" s="447"/>
      <c r="D308" s="460"/>
      <c r="E308" s="460"/>
      <c r="F308" s="460"/>
      <c r="G308" s="460"/>
      <c r="H308" s="460"/>
      <c r="I308" s="460"/>
      <c r="J308" s="461"/>
      <c r="K308" s="461"/>
      <c r="L308" s="461"/>
      <c r="M308" s="461"/>
      <c r="N308" s="484"/>
      <c r="O308" s="460"/>
      <c r="P308" s="460"/>
      <c r="Q308" s="460"/>
      <c r="R308" s="460"/>
      <c r="S308" s="460"/>
      <c r="T308" s="462"/>
    </row>
    <row r="309" spans="1:20">
      <c r="A309" s="445"/>
      <c r="B309" s="446" t="s">
        <v>390</v>
      </c>
      <c r="C309" s="447"/>
      <c r="D309" s="460"/>
      <c r="E309" s="460"/>
      <c r="F309" s="460"/>
      <c r="G309" s="460"/>
      <c r="H309" s="460"/>
      <c r="I309" s="460"/>
      <c r="J309" s="461"/>
      <c r="K309" s="461"/>
      <c r="L309" s="461"/>
      <c r="M309" s="461"/>
      <c r="N309" s="484"/>
      <c r="O309" s="460"/>
      <c r="P309" s="460"/>
      <c r="Q309" s="460"/>
      <c r="R309" s="460"/>
      <c r="S309" s="460"/>
      <c r="T309" s="462"/>
    </row>
    <row r="310" spans="1:20">
      <c r="A310" s="453">
        <v>1</v>
      </c>
      <c r="B310" s="488"/>
      <c r="C310" s="460" t="s">
        <v>381</v>
      </c>
      <c r="D310" s="460"/>
      <c r="E310" s="460"/>
      <c r="F310" s="460"/>
      <c r="G310" s="460"/>
      <c r="H310" s="460"/>
      <c r="I310" s="460"/>
      <c r="J310" s="461"/>
      <c r="K310" s="461"/>
      <c r="L310" s="461"/>
      <c r="M310" s="461"/>
      <c r="N310" s="484"/>
      <c r="O310" s="460"/>
      <c r="P310" s="460"/>
      <c r="Q310" s="460"/>
      <c r="R310" s="460"/>
      <c r="S310" s="460"/>
      <c r="T310" s="462"/>
    </row>
    <row r="311" spans="1:20">
      <c r="A311" s="453">
        <v>3</v>
      </c>
      <c r="B311" s="488"/>
      <c r="C311" s="460" t="s">
        <v>385</v>
      </c>
      <c r="D311" s="460"/>
      <c r="E311" s="460"/>
      <c r="F311" s="460"/>
      <c r="G311" s="460"/>
      <c r="H311" s="460"/>
      <c r="I311" s="460"/>
      <c r="J311" s="461"/>
      <c r="K311" s="461"/>
      <c r="L311" s="461"/>
      <c r="M311" s="461"/>
      <c r="N311" s="484"/>
      <c r="O311" s="460"/>
      <c r="P311" s="460"/>
      <c r="Q311" s="460"/>
      <c r="R311" s="460"/>
      <c r="S311" s="460"/>
      <c r="T311" s="462"/>
    </row>
    <row r="312" spans="1:20">
      <c r="A312" s="445"/>
      <c r="B312" s="446" t="s">
        <v>391</v>
      </c>
      <c r="C312" s="447"/>
      <c r="D312" s="460"/>
      <c r="E312" s="460"/>
      <c r="F312" s="460"/>
      <c r="G312" s="460"/>
      <c r="H312" s="460"/>
      <c r="I312" s="460"/>
      <c r="J312" s="461"/>
      <c r="K312" s="461"/>
      <c r="L312" s="461"/>
      <c r="M312" s="461"/>
      <c r="N312" s="484"/>
      <c r="O312" s="460"/>
      <c r="P312" s="460"/>
      <c r="Q312" s="460"/>
      <c r="R312" s="460"/>
      <c r="S312" s="460"/>
      <c r="T312" s="462"/>
    </row>
    <row r="313" spans="1:20">
      <c r="A313" s="453">
        <v>1</v>
      </c>
      <c r="B313" s="488"/>
      <c r="C313" s="460" t="s">
        <v>381</v>
      </c>
      <c r="D313" s="460"/>
      <c r="E313" s="460"/>
      <c r="F313" s="460"/>
      <c r="G313" s="460"/>
      <c r="H313" s="460"/>
      <c r="I313" s="460"/>
      <c r="J313" s="461"/>
      <c r="K313" s="461"/>
      <c r="L313" s="461"/>
      <c r="M313" s="461"/>
      <c r="N313" s="484"/>
      <c r="O313" s="460"/>
      <c r="P313" s="460"/>
      <c r="Q313" s="460"/>
      <c r="R313" s="460"/>
      <c r="S313" s="460"/>
      <c r="T313" s="462"/>
    </row>
    <row r="314" spans="1:20">
      <c r="A314" s="453">
        <v>2</v>
      </c>
      <c r="B314" s="488"/>
      <c r="C314" s="460" t="s">
        <v>385</v>
      </c>
      <c r="D314" s="460"/>
      <c r="E314" s="460"/>
      <c r="F314" s="460"/>
      <c r="G314" s="460"/>
      <c r="H314" s="460"/>
      <c r="I314" s="460"/>
      <c r="J314" s="461"/>
      <c r="K314" s="461"/>
      <c r="L314" s="461"/>
      <c r="M314" s="461"/>
      <c r="N314" s="484"/>
      <c r="O314" s="460"/>
      <c r="P314" s="460"/>
      <c r="Q314" s="460"/>
      <c r="R314" s="460"/>
      <c r="S314" s="460"/>
      <c r="T314" s="462"/>
    </row>
    <row r="315" spans="1:20" ht="18.75">
      <c r="A315" s="485" t="s">
        <v>392</v>
      </c>
      <c r="B315" s="489" t="s">
        <v>393</v>
      </c>
      <c r="C315" s="490"/>
      <c r="D315" s="448">
        <f>D316</f>
        <v>4020</v>
      </c>
      <c r="E315" s="448" t="str">
        <f t="shared" ref="E315:S315" si="153">E316</f>
        <v>/</v>
      </c>
      <c r="F315" s="448" t="str">
        <f t="shared" si="153"/>
        <v>/</v>
      </c>
      <c r="G315" s="448" t="str">
        <f t="shared" si="153"/>
        <v>/</v>
      </c>
      <c r="H315" s="448">
        <f t="shared" si="153"/>
        <v>600</v>
      </c>
      <c r="I315" s="448">
        <f t="shared" si="153"/>
        <v>480</v>
      </c>
      <c r="J315" s="448">
        <f t="shared" si="153"/>
        <v>30</v>
      </c>
      <c r="K315" s="448">
        <f t="shared" si="153"/>
        <v>130</v>
      </c>
      <c r="L315" s="448">
        <f t="shared" si="153"/>
        <v>250</v>
      </c>
      <c r="M315" s="448">
        <f t="shared" si="153"/>
        <v>250</v>
      </c>
      <c r="N315" s="484">
        <f t="shared" si="150"/>
        <v>0.27083333333333331</v>
      </c>
      <c r="O315" s="484">
        <f t="shared" ref="O315:O321" si="154">L315/H315</f>
        <v>0.41666666666666669</v>
      </c>
      <c r="P315" s="484">
        <f t="shared" ref="P315:P321" si="155">M315/D315</f>
        <v>6.2189054726368161E-2</v>
      </c>
      <c r="Q315" s="448">
        <f t="shared" si="153"/>
        <v>0</v>
      </c>
      <c r="R315" s="448">
        <f t="shared" si="153"/>
        <v>0</v>
      </c>
      <c r="S315" s="448">
        <f t="shared" si="153"/>
        <v>0</v>
      </c>
      <c r="T315" s="462"/>
    </row>
    <row r="316" spans="1:20">
      <c r="A316" s="445" t="s">
        <v>388</v>
      </c>
      <c r="B316" s="446" t="s">
        <v>389</v>
      </c>
      <c r="C316" s="447"/>
      <c r="D316" s="448">
        <v>4020</v>
      </c>
      <c r="E316" s="448" t="s">
        <v>201</v>
      </c>
      <c r="F316" s="448" t="s">
        <v>201</v>
      </c>
      <c r="G316" s="448" t="s">
        <v>201</v>
      </c>
      <c r="H316" s="448">
        <v>600</v>
      </c>
      <c r="I316" s="448">
        <v>480</v>
      </c>
      <c r="J316" s="451">
        <v>30</v>
      </c>
      <c r="K316" s="451">
        <v>130</v>
      </c>
      <c r="L316" s="451">
        <v>250</v>
      </c>
      <c r="M316" s="451">
        <v>250</v>
      </c>
      <c r="N316" s="484">
        <f t="shared" si="150"/>
        <v>0.27083333333333331</v>
      </c>
      <c r="O316" s="484">
        <f t="shared" si="154"/>
        <v>0.41666666666666669</v>
      </c>
      <c r="P316" s="484">
        <f t="shared" si="155"/>
        <v>6.2189054726368161E-2</v>
      </c>
      <c r="Q316" s="448">
        <v>0</v>
      </c>
      <c r="R316" s="448">
        <v>0</v>
      </c>
      <c r="S316" s="448">
        <v>0</v>
      </c>
      <c r="T316" s="491"/>
    </row>
    <row r="317" spans="1:20">
      <c r="A317" s="445"/>
      <c r="B317" s="446" t="s">
        <v>390</v>
      </c>
      <c r="C317" s="447"/>
      <c r="D317" s="448"/>
      <c r="E317" s="448"/>
      <c r="F317" s="448"/>
      <c r="G317" s="449"/>
      <c r="H317" s="448"/>
      <c r="I317" s="448"/>
      <c r="J317" s="451"/>
      <c r="K317" s="451"/>
      <c r="L317" s="451"/>
      <c r="M317" s="451"/>
      <c r="N317" s="484"/>
      <c r="O317" s="492"/>
      <c r="P317" s="492"/>
      <c r="Q317" s="448"/>
      <c r="R317" s="448"/>
      <c r="S317" s="448"/>
      <c r="T317" s="491"/>
    </row>
    <row r="318" spans="1:20">
      <c r="A318" s="453">
        <v>1</v>
      </c>
      <c r="B318" s="488"/>
      <c r="C318" s="460" t="s">
        <v>381</v>
      </c>
      <c r="D318" s="460"/>
      <c r="E318" s="460"/>
      <c r="F318" s="460"/>
      <c r="G318" s="459"/>
      <c r="H318" s="460"/>
      <c r="I318" s="460"/>
      <c r="J318" s="461"/>
      <c r="K318" s="461"/>
      <c r="L318" s="461"/>
      <c r="M318" s="461"/>
      <c r="N318" s="484"/>
      <c r="O318" s="492"/>
      <c r="P318" s="492"/>
      <c r="Q318" s="460"/>
      <c r="R318" s="460"/>
      <c r="S318" s="460"/>
      <c r="T318" s="462"/>
    </row>
    <row r="319" spans="1:20">
      <c r="A319" s="453">
        <v>2</v>
      </c>
      <c r="B319" s="488"/>
      <c r="C319" s="460" t="s">
        <v>385</v>
      </c>
      <c r="D319" s="460"/>
      <c r="E319" s="460"/>
      <c r="F319" s="460"/>
      <c r="G319" s="459"/>
      <c r="H319" s="460"/>
      <c r="I319" s="460"/>
      <c r="J319" s="461"/>
      <c r="K319" s="461"/>
      <c r="L319" s="461"/>
      <c r="M319" s="461"/>
      <c r="N319" s="484"/>
      <c r="O319" s="492"/>
      <c r="P319" s="492"/>
      <c r="Q319" s="460"/>
      <c r="R319" s="460"/>
      <c r="S319" s="460"/>
      <c r="T319" s="462"/>
    </row>
    <row r="320" spans="1:20">
      <c r="A320" s="445"/>
      <c r="B320" s="446" t="s">
        <v>391</v>
      </c>
      <c r="C320" s="447"/>
      <c r="D320" s="448">
        <f>D321</f>
        <v>4020</v>
      </c>
      <c r="E320" s="448" t="str">
        <f t="shared" ref="E320:S321" si="156">E321</f>
        <v>/</v>
      </c>
      <c r="F320" s="448" t="str">
        <f t="shared" si="156"/>
        <v>/</v>
      </c>
      <c r="G320" s="448" t="str">
        <f t="shared" si="156"/>
        <v>/</v>
      </c>
      <c r="H320" s="448">
        <f>H321</f>
        <v>600</v>
      </c>
      <c r="I320" s="448">
        <f t="shared" si="156"/>
        <v>480</v>
      </c>
      <c r="J320" s="448">
        <f t="shared" si="156"/>
        <v>30</v>
      </c>
      <c r="K320" s="448">
        <f t="shared" si="156"/>
        <v>130</v>
      </c>
      <c r="L320" s="448">
        <f t="shared" si="156"/>
        <v>250</v>
      </c>
      <c r="M320" s="448">
        <f t="shared" si="156"/>
        <v>250</v>
      </c>
      <c r="N320" s="484">
        <f t="shared" si="150"/>
        <v>0.27083333333333331</v>
      </c>
      <c r="O320" s="484">
        <f t="shared" si="154"/>
        <v>0.41666666666666669</v>
      </c>
      <c r="P320" s="484">
        <f t="shared" si="155"/>
        <v>6.2189054726368161E-2</v>
      </c>
      <c r="Q320" s="448">
        <f t="shared" si="156"/>
        <v>0</v>
      </c>
      <c r="R320" s="448">
        <f t="shared" si="156"/>
        <v>0</v>
      </c>
      <c r="S320" s="448">
        <f t="shared" si="156"/>
        <v>0</v>
      </c>
      <c r="T320" s="491"/>
    </row>
    <row r="321" spans="1:20">
      <c r="A321" s="453">
        <v>1</v>
      </c>
      <c r="B321" s="488"/>
      <c r="C321" s="460" t="s">
        <v>381</v>
      </c>
      <c r="D321" s="448">
        <f>D322</f>
        <v>4020</v>
      </c>
      <c r="E321" s="448" t="s">
        <v>201</v>
      </c>
      <c r="F321" s="448" t="s">
        <v>201</v>
      </c>
      <c r="G321" s="448" t="s">
        <v>201</v>
      </c>
      <c r="H321" s="448">
        <f t="shared" si="156"/>
        <v>600</v>
      </c>
      <c r="I321" s="448">
        <f t="shared" si="156"/>
        <v>480</v>
      </c>
      <c r="J321" s="448">
        <f t="shared" si="156"/>
        <v>30</v>
      </c>
      <c r="K321" s="448">
        <f t="shared" si="156"/>
        <v>130</v>
      </c>
      <c r="L321" s="448">
        <f t="shared" si="156"/>
        <v>250</v>
      </c>
      <c r="M321" s="448">
        <f t="shared" si="156"/>
        <v>250</v>
      </c>
      <c r="N321" s="484">
        <f t="shared" si="150"/>
        <v>0.27083333333333331</v>
      </c>
      <c r="O321" s="484">
        <f t="shared" si="154"/>
        <v>0.41666666666666669</v>
      </c>
      <c r="P321" s="484">
        <f t="shared" si="155"/>
        <v>6.2189054726368161E-2</v>
      </c>
      <c r="Q321" s="448">
        <f t="shared" si="156"/>
        <v>0</v>
      </c>
      <c r="R321" s="448">
        <f t="shared" si="156"/>
        <v>0</v>
      </c>
      <c r="S321" s="448">
        <f t="shared" si="156"/>
        <v>0</v>
      </c>
      <c r="T321" s="462"/>
    </row>
    <row r="322" spans="1:20" ht="48">
      <c r="A322" s="493">
        <v>1</v>
      </c>
      <c r="B322" s="494" t="s">
        <v>394</v>
      </c>
      <c r="C322" s="460" t="s">
        <v>395</v>
      </c>
      <c r="D322" s="460">
        <v>4020</v>
      </c>
      <c r="E322" s="460" t="s">
        <v>202</v>
      </c>
      <c r="F322" s="495" t="s">
        <v>396</v>
      </c>
      <c r="G322" s="460" t="s">
        <v>397</v>
      </c>
      <c r="H322" s="460">
        <v>600</v>
      </c>
      <c r="I322" s="460">
        <v>480</v>
      </c>
      <c r="J322" s="461">
        <v>30</v>
      </c>
      <c r="K322" s="461">
        <v>130</v>
      </c>
      <c r="L322" s="461">
        <v>250</v>
      </c>
      <c r="M322" s="461">
        <v>250</v>
      </c>
      <c r="N322" s="484">
        <f t="shared" si="150"/>
        <v>0.27083333333333331</v>
      </c>
      <c r="O322" s="492">
        <f>L322/H322</f>
        <v>0.41666666666666669</v>
      </c>
      <c r="P322" s="492">
        <f>M322/D322</f>
        <v>6.2189054726368161E-2</v>
      </c>
      <c r="Q322" s="460">
        <v>0</v>
      </c>
      <c r="R322" s="460">
        <v>0</v>
      </c>
      <c r="S322" s="460">
        <v>0</v>
      </c>
      <c r="T322" s="462" t="s">
        <v>212</v>
      </c>
    </row>
    <row r="323" spans="1:20" ht="20.25">
      <c r="A323" s="515"/>
      <c r="B323" s="516" t="s">
        <v>417</v>
      </c>
      <c r="C323" s="517"/>
      <c r="D323" s="518">
        <f>D324</f>
        <v>4841</v>
      </c>
      <c r="E323" s="518"/>
      <c r="F323" s="519" t="s">
        <v>201</v>
      </c>
      <c r="G323" s="519" t="s">
        <v>201</v>
      </c>
      <c r="H323" s="520">
        <f>H324</f>
        <v>3784.3</v>
      </c>
      <c r="I323" s="520">
        <f t="shared" ref="I323:K323" si="157">I324</f>
        <v>373</v>
      </c>
      <c r="J323" s="520">
        <f t="shared" si="157"/>
        <v>341</v>
      </c>
      <c r="K323" s="520">
        <f t="shared" si="157"/>
        <v>1569</v>
      </c>
      <c r="L323" s="520">
        <f>L324</f>
        <v>4980</v>
      </c>
      <c r="M323" s="520">
        <f t="shared" ref="M323" si="158">M324</f>
        <v>4980</v>
      </c>
      <c r="N323" s="521">
        <v>0.96907848217778103</v>
      </c>
      <c r="O323" s="521">
        <v>0.992352334460888</v>
      </c>
      <c r="P323" s="521">
        <v>0.59208127015714496</v>
      </c>
      <c r="Q323" s="520">
        <f>Q324</f>
        <v>0</v>
      </c>
      <c r="R323" s="520">
        <f t="shared" ref="R323:S323" si="159">R324</f>
        <v>3585</v>
      </c>
      <c r="S323" s="520">
        <f t="shared" si="159"/>
        <v>3585</v>
      </c>
      <c r="T323" s="522"/>
    </row>
    <row r="324" spans="1:20">
      <c r="A324" s="516" t="s">
        <v>200</v>
      </c>
      <c r="B324" s="516" t="s">
        <v>24</v>
      </c>
      <c r="C324" s="519" t="s">
        <v>201</v>
      </c>
      <c r="D324" s="519">
        <f>D331</f>
        <v>4841</v>
      </c>
      <c r="E324" s="519" t="str">
        <f t="shared" ref="E324:S324" si="160">E331</f>
        <v>现汇</v>
      </c>
      <c r="F324" s="519" t="s">
        <v>201</v>
      </c>
      <c r="G324" s="519" t="s">
        <v>201</v>
      </c>
      <c r="H324" s="519">
        <f t="shared" si="160"/>
        <v>3784.3</v>
      </c>
      <c r="I324" s="519">
        <f t="shared" si="160"/>
        <v>373</v>
      </c>
      <c r="J324" s="519">
        <f t="shared" si="160"/>
        <v>341</v>
      </c>
      <c r="K324" s="519">
        <f t="shared" si="160"/>
        <v>1569</v>
      </c>
      <c r="L324" s="519">
        <f t="shared" si="160"/>
        <v>4980</v>
      </c>
      <c r="M324" s="519">
        <f t="shared" si="160"/>
        <v>4980</v>
      </c>
      <c r="N324" s="521">
        <f>K324/I324</f>
        <v>4.2064343163538878</v>
      </c>
      <c r="O324" s="521">
        <f>L324/H324</f>
        <v>1.3159633221467641</v>
      </c>
      <c r="P324" s="521">
        <f>M324/D324</f>
        <v>1.028713075810783</v>
      </c>
      <c r="Q324" s="519">
        <f t="shared" si="160"/>
        <v>0</v>
      </c>
      <c r="R324" s="519">
        <f t="shared" si="160"/>
        <v>3585</v>
      </c>
      <c r="S324" s="519">
        <f t="shared" si="160"/>
        <v>3585</v>
      </c>
      <c r="T324" s="519"/>
    </row>
    <row r="325" spans="1:20">
      <c r="A325" s="516" t="s">
        <v>200</v>
      </c>
      <c r="B325" s="516" t="s">
        <v>24</v>
      </c>
      <c r="C325" s="519" t="s">
        <v>201</v>
      </c>
      <c r="D325" s="519" t="s">
        <v>201</v>
      </c>
      <c r="E325" s="518" t="s">
        <v>203</v>
      </c>
      <c r="F325" s="518"/>
      <c r="G325" s="519" t="s">
        <v>201</v>
      </c>
      <c r="H325" s="523"/>
      <c r="I325" s="523"/>
      <c r="J325" s="524"/>
      <c r="K325" s="524"/>
      <c r="L325" s="524"/>
      <c r="M325" s="525"/>
      <c r="N325" s="523"/>
      <c r="O325" s="523"/>
      <c r="P325" s="523"/>
      <c r="Q325" s="523"/>
      <c r="R325" s="523"/>
      <c r="S325" s="523"/>
      <c r="T325" s="522"/>
    </row>
    <row r="326" spans="1:20">
      <c r="A326" s="526"/>
      <c r="B326" s="527"/>
      <c r="C326" s="528"/>
      <c r="D326" s="529"/>
      <c r="E326" s="529"/>
      <c r="F326" s="529"/>
      <c r="G326" s="530"/>
      <c r="H326" s="531"/>
      <c r="I326" s="531"/>
      <c r="J326" s="532"/>
      <c r="K326" s="532"/>
      <c r="L326" s="532"/>
      <c r="M326" s="533"/>
      <c r="N326" s="531"/>
      <c r="O326" s="531"/>
      <c r="P326" s="531"/>
      <c r="Q326" s="531"/>
      <c r="R326" s="531"/>
      <c r="S326" s="531"/>
      <c r="T326" s="534"/>
    </row>
    <row r="327" spans="1:20">
      <c r="A327" s="526" t="s">
        <v>19</v>
      </c>
      <c r="B327" s="527" t="s">
        <v>204</v>
      </c>
      <c r="C327" s="528"/>
      <c r="D327" s="529"/>
      <c r="E327" s="529"/>
      <c r="F327" s="529"/>
      <c r="G327" s="530"/>
      <c r="H327" s="531"/>
      <c r="I327" s="531"/>
      <c r="J327" s="532"/>
      <c r="K327" s="532"/>
      <c r="L327" s="532"/>
      <c r="M327" s="532"/>
      <c r="N327" s="531"/>
      <c r="O327" s="531"/>
      <c r="P327" s="531"/>
      <c r="Q327" s="531"/>
      <c r="R327" s="531"/>
      <c r="S327" s="531"/>
      <c r="T327" s="534"/>
    </row>
    <row r="328" spans="1:20">
      <c r="A328" s="535" t="s">
        <v>205</v>
      </c>
      <c r="B328" s="527" t="s">
        <v>206</v>
      </c>
      <c r="C328" s="528"/>
      <c r="D328" s="536"/>
      <c r="E328" s="536"/>
      <c r="F328" s="537"/>
      <c r="G328" s="538"/>
      <c r="H328" s="539"/>
      <c r="I328" s="539"/>
      <c r="J328" s="540"/>
      <c r="K328" s="540"/>
      <c r="L328" s="540"/>
      <c r="M328" s="540"/>
      <c r="N328" s="539"/>
      <c r="O328" s="539"/>
      <c r="P328" s="539"/>
      <c r="Q328" s="539"/>
      <c r="R328" s="539"/>
      <c r="S328" s="539"/>
      <c r="T328" s="541"/>
    </row>
    <row r="329" spans="1:20">
      <c r="A329" s="535"/>
      <c r="B329" s="527" t="s">
        <v>207</v>
      </c>
      <c r="C329" s="528"/>
      <c r="D329" s="536"/>
      <c r="E329" s="536"/>
      <c r="F329" s="537"/>
      <c r="G329" s="538"/>
      <c r="H329" s="539"/>
      <c r="I329" s="539"/>
      <c r="J329" s="540"/>
      <c r="K329" s="540"/>
      <c r="L329" s="540"/>
      <c r="M329" s="540"/>
      <c r="N329" s="539"/>
      <c r="O329" s="539"/>
      <c r="P329" s="539"/>
      <c r="Q329" s="539"/>
      <c r="R329" s="539"/>
      <c r="S329" s="539"/>
      <c r="T329" s="541"/>
    </row>
    <row r="330" spans="1:20">
      <c r="A330" s="535"/>
      <c r="B330" s="527" t="s">
        <v>297</v>
      </c>
      <c r="C330" s="528"/>
      <c r="D330" s="536"/>
      <c r="E330" s="536"/>
      <c r="F330" s="536"/>
      <c r="G330" s="538"/>
      <c r="H330" s="539"/>
      <c r="I330" s="539"/>
      <c r="J330" s="540"/>
      <c r="K330" s="540"/>
      <c r="L330" s="540"/>
      <c r="M330" s="540"/>
      <c r="N330" s="539"/>
      <c r="O330" s="539"/>
      <c r="P330" s="539"/>
      <c r="Q330" s="539"/>
      <c r="R330" s="539"/>
      <c r="S330" s="539"/>
      <c r="T330" s="541"/>
    </row>
    <row r="331" spans="1:20" ht="24">
      <c r="A331" s="526">
        <v>1</v>
      </c>
      <c r="B331" s="938" t="s">
        <v>418</v>
      </c>
      <c r="C331" s="939">
        <v>1</v>
      </c>
      <c r="D331" s="543">
        <v>4841</v>
      </c>
      <c r="E331" s="544" t="s">
        <v>202</v>
      </c>
      <c r="F331" s="545" t="s">
        <v>419</v>
      </c>
      <c r="G331" s="546" t="s">
        <v>420</v>
      </c>
      <c r="H331" s="940">
        <v>3784.3</v>
      </c>
      <c r="I331" s="941">
        <v>373</v>
      </c>
      <c r="J331" s="942">
        <v>341</v>
      </c>
      <c r="K331" s="942">
        <v>1569</v>
      </c>
      <c r="L331" s="547">
        <v>4980</v>
      </c>
      <c r="M331" s="940">
        <v>4980</v>
      </c>
      <c r="N331" s="943">
        <f>K331/I331</f>
        <v>4.2064343163538878</v>
      </c>
      <c r="O331" s="943">
        <f>L331/H331</f>
        <v>1.3159633221467641</v>
      </c>
      <c r="P331" s="943">
        <f>M331/D331</f>
        <v>1.028713075810783</v>
      </c>
      <c r="Q331" s="944">
        <v>0</v>
      </c>
      <c r="R331" s="944">
        <v>3585</v>
      </c>
      <c r="S331" s="944">
        <v>3585</v>
      </c>
      <c r="T331" s="542" t="s">
        <v>421</v>
      </c>
    </row>
    <row r="332" spans="1:20">
      <c r="A332" s="327"/>
      <c r="B332" s="328"/>
      <c r="C332" s="329"/>
      <c r="D332" s="329"/>
      <c r="E332" s="329"/>
      <c r="F332" s="329"/>
      <c r="G332" s="330"/>
      <c r="H332" s="331"/>
      <c r="I332" s="331"/>
      <c r="J332" s="332"/>
      <c r="K332" s="332"/>
      <c r="L332" s="332"/>
      <c r="M332" s="332"/>
      <c r="N332" s="331"/>
      <c r="O332" s="331"/>
      <c r="P332" s="331"/>
      <c r="Q332" s="331"/>
      <c r="R332" s="331"/>
      <c r="S332" s="331"/>
      <c r="T332" s="333"/>
    </row>
    <row r="333" spans="1:20">
      <c r="A333" s="445" t="s">
        <v>19</v>
      </c>
      <c r="B333" s="627" t="s">
        <v>554</v>
      </c>
      <c r="C333" s="628"/>
      <c r="D333" s="645">
        <v>261487</v>
      </c>
      <c r="E333" s="588" t="s">
        <v>203</v>
      </c>
      <c r="F333" s="583" t="s">
        <v>210</v>
      </c>
      <c r="G333" s="459" t="s">
        <v>555</v>
      </c>
      <c r="H333" s="629">
        <v>134589.31020000001</v>
      </c>
      <c r="I333" s="630">
        <v>55317.0504</v>
      </c>
      <c r="J333" s="631">
        <v>12430.0916</v>
      </c>
      <c r="K333" s="631">
        <v>18780.2107</v>
      </c>
      <c r="L333" s="631">
        <v>91133.290200000003</v>
      </c>
      <c r="M333" s="574">
        <v>180499.89309999999</v>
      </c>
      <c r="N333" s="632">
        <f>K333/I333</f>
        <v>0.33950130320036009</v>
      </c>
      <c r="O333" s="632">
        <f>L333/H333</f>
        <v>0.67712131122877239</v>
      </c>
      <c r="P333" s="632">
        <f>M333/D333</f>
        <v>0.69028247331607306</v>
      </c>
      <c r="Q333" s="633">
        <v>7291.2398999999996</v>
      </c>
      <c r="R333" s="633">
        <v>83923.473199999993</v>
      </c>
      <c r="S333" s="633">
        <v>161718.1121</v>
      </c>
      <c r="T333" s="462"/>
    </row>
    <row r="334" spans="1:20">
      <c r="A334" s="648">
        <v>1</v>
      </c>
      <c r="B334" s="649" t="s">
        <v>556</v>
      </c>
      <c r="C334" s="650"/>
      <c r="D334" s="651">
        <v>38191</v>
      </c>
      <c r="E334" s="578" t="s">
        <v>203</v>
      </c>
      <c r="F334" s="585" t="s">
        <v>210</v>
      </c>
      <c r="G334" s="497" t="s">
        <v>555</v>
      </c>
      <c r="H334" s="652">
        <v>9953.4177600000003</v>
      </c>
      <c r="I334" s="653">
        <v>4090.9171000000001</v>
      </c>
      <c r="J334" s="654">
        <v>919.25509999999997</v>
      </c>
      <c r="K334" s="654">
        <v>1388.8716999999999</v>
      </c>
      <c r="L334" s="654">
        <v>6739.6716999999999</v>
      </c>
      <c r="M334" s="655">
        <v>16206.315699999999</v>
      </c>
      <c r="N334" s="656">
        <f t="shared" ref="N334:N340" si="161">K334/I334</f>
        <v>0.33950130644299781</v>
      </c>
      <c r="O334" s="656">
        <f t="shared" ref="O334:O340" si="162">L334/H334</f>
        <v>0.67712135293716436</v>
      </c>
      <c r="P334" s="656">
        <f t="shared" ref="P334:P340" si="163">M334/D334</f>
        <v>0.42434907962608992</v>
      </c>
      <c r="Q334" s="657">
        <v>1064.9148</v>
      </c>
      <c r="R334" s="657">
        <v>4309.3694999999998</v>
      </c>
      <c r="S334" s="657">
        <v>15671.5877</v>
      </c>
      <c r="T334" s="462"/>
    </row>
    <row r="335" spans="1:20">
      <c r="A335" s="453">
        <v>2</v>
      </c>
      <c r="B335" s="567" t="s">
        <v>557</v>
      </c>
      <c r="C335" s="628"/>
      <c r="D335" s="645">
        <v>1150</v>
      </c>
      <c r="E335" s="588" t="s">
        <v>203</v>
      </c>
      <c r="F335" s="583" t="s">
        <v>210</v>
      </c>
      <c r="G335" s="459" t="s">
        <v>555</v>
      </c>
      <c r="H335" s="629" t="s">
        <v>201</v>
      </c>
      <c r="I335" s="634" t="s">
        <v>201</v>
      </c>
      <c r="J335" s="634" t="s">
        <v>201</v>
      </c>
      <c r="K335" s="634" t="s">
        <v>201</v>
      </c>
      <c r="L335" s="634" t="s">
        <v>201</v>
      </c>
      <c r="M335" s="574">
        <v>1150</v>
      </c>
      <c r="N335" s="634" t="s">
        <v>201</v>
      </c>
      <c r="O335" s="634" t="s">
        <v>201</v>
      </c>
      <c r="P335" s="632">
        <f t="shared" si="163"/>
        <v>1</v>
      </c>
      <c r="Q335" s="633">
        <v>0</v>
      </c>
      <c r="R335" s="633">
        <v>0</v>
      </c>
      <c r="S335" s="633">
        <v>0</v>
      </c>
      <c r="T335" s="462"/>
    </row>
    <row r="336" spans="1:20" ht="24">
      <c r="A336" s="453">
        <v>3</v>
      </c>
      <c r="B336" s="635" t="s">
        <v>558</v>
      </c>
      <c r="C336" s="628"/>
      <c r="D336" s="646">
        <v>37635</v>
      </c>
      <c r="E336" s="588" t="s">
        <v>203</v>
      </c>
      <c r="F336" s="583" t="s">
        <v>210</v>
      </c>
      <c r="G336" s="459" t="s">
        <v>555</v>
      </c>
      <c r="H336" s="630">
        <v>22068.074000000001</v>
      </c>
      <c r="I336" s="571">
        <v>8130.8253000000004</v>
      </c>
      <c r="J336" s="570">
        <v>1302.6718000000001</v>
      </c>
      <c r="K336" s="570">
        <v>2074.4681</v>
      </c>
      <c r="L336" s="570">
        <v>13011.7168</v>
      </c>
      <c r="M336" s="574">
        <v>28976.411199999999</v>
      </c>
      <c r="N336" s="632">
        <f t="shared" si="161"/>
        <v>0.25513622829898952</v>
      </c>
      <c r="O336" s="632">
        <f t="shared" si="162"/>
        <v>0.58961723619378836</v>
      </c>
      <c r="P336" s="632">
        <f t="shared" si="163"/>
        <v>0.76993254151720469</v>
      </c>
      <c r="Q336" s="633">
        <v>1032.5150000000001</v>
      </c>
      <c r="R336" s="633">
        <v>11644.3686</v>
      </c>
      <c r="S336" s="633">
        <v>26806.801899999999</v>
      </c>
      <c r="T336" s="570" t="s">
        <v>559</v>
      </c>
    </row>
    <row r="337" spans="1:20" ht="24">
      <c r="A337" s="453">
        <v>4</v>
      </c>
      <c r="B337" s="635" t="s">
        <v>560</v>
      </c>
      <c r="C337" s="628"/>
      <c r="D337" s="646">
        <v>36726</v>
      </c>
      <c r="E337" s="588" t="s">
        <v>203</v>
      </c>
      <c r="F337" s="583" t="s">
        <v>210</v>
      </c>
      <c r="G337" s="459" t="s">
        <v>555</v>
      </c>
      <c r="H337" s="636">
        <v>19701.952700000002</v>
      </c>
      <c r="I337" s="637">
        <v>10100.1615</v>
      </c>
      <c r="J337" s="637">
        <v>3576.7568999999999</v>
      </c>
      <c r="K337" s="637">
        <v>4105.2941000000001</v>
      </c>
      <c r="L337" s="637">
        <v>13707.085300000001</v>
      </c>
      <c r="M337" s="574">
        <v>28412.342799999999</v>
      </c>
      <c r="N337" s="632">
        <f t="shared" si="161"/>
        <v>0.40645826306836774</v>
      </c>
      <c r="O337" s="632">
        <f t="shared" si="162"/>
        <v>0.69572217072676246</v>
      </c>
      <c r="P337" s="632">
        <f t="shared" si="163"/>
        <v>0.77363020203670418</v>
      </c>
      <c r="Q337" s="633">
        <v>1361.2012</v>
      </c>
      <c r="R337" s="633">
        <v>14345.415199999999</v>
      </c>
      <c r="S337" s="638">
        <v>24759.247800000001</v>
      </c>
      <c r="T337" s="639" t="s">
        <v>559</v>
      </c>
    </row>
    <row r="338" spans="1:20" ht="24">
      <c r="A338" s="453">
        <v>5</v>
      </c>
      <c r="B338" s="635" t="s">
        <v>561</v>
      </c>
      <c r="C338" s="628"/>
      <c r="D338" s="646">
        <v>47664</v>
      </c>
      <c r="E338" s="588" t="s">
        <v>203</v>
      </c>
      <c r="F338" s="583" t="s">
        <v>210</v>
      </c>
      <c r="G338" s="459" t="s">
        <v>555</v>
      </c>
      <c r="H338" s="640">
        <v>24535.3727</v>
      </c>
      <c r="I338" s="640">
        <v>9865.5737000000008</v>
      </c>
      <c r="J338" s="640">
        <v>2219.8764999999999</v>
      </c>
      <c r="K338" s="640">
        <v>3977.2716</v>
      </c>
      <c r="L338" s="640">
        <v>18643.697899999999</v>
      </c>
      <c r="M338" s="574">
        <v>37138.844499999999</v>
      </c>
      <c r="N338" s="632">
        <f t="shared" si="161"/>
        <v>0.40314650936113322</v>
      </c>
      <c r="O338" s="632">
        <f t="shared" si="162"/>
        <v>0.75987017307464821</v>
      </c>
      <c r="P338" s="632">
        <f t="shared" si="163"/>
        <v>0.77918018840214831</v>
      </c>
      <c r="Q338" s="633">
        <v>865.19060000000195</v>
      </c>
      <c r="R338" s="633">
        <v>15623.2163</v>
      </c>
      <c r="S338" s="574">
        <v>32801</v>
      </c>
      <c r="T338" s="570" t="s">
        <v>559</v>
      </c>
    </row>
    <row r="339" spans="1:20" ht="24">
      <c r="A339" s="453">
        <v>6</v>
      </c>
      <c r="B339" s="635" t="s">
        <v>562</v>
      </c>
      <c r="C339" s="628"/>
      <c r="D339" s="646">
        <v>44561</v>
      </c>
      <c r="E339" s="588" t="s">
        <v>203</v>
      </c>
      <c r="F339" s="583" t="s">
        <v>210</v>
      </c>
      <c r="G339" s="459" t="s">
        <v>555</v>
      </c>
      <c r="H339" s="641">
        <v>24289.423599999998</v>
      </c>
      <c r="I339" s="638">
        <v>11721.3264</v>
      </c>
      <c r="J339" s="642">
        <v>2251.2732999999998</v>
      </c>
      <c r="K339" s="642">
        <v>3072.5951</v>
      </c>
      <c r="L339" s="642">
        <v>15640.692300000001</v>
      </c>
      <c r="M339" s="574">
        <v>28390.3027</v>
      </c>
      <c r="N339" s="632">
        <f t="shared" si="161"/>
        <v>0.26213715028019352</v>
      </c>
      <c r="O339" s="632">
        <f t="shared" si="162"/>
        <v>0.64393015485143101</v>
      </c>
      <c r="P339" s="632">
        <f t="shared" si="163"/>
        <v>0.63711098718610448</v>
      </c>
      <c r="Q339" s="633">
        <v>1161.1427000000001</v>
      </c>
      <c r="R339" s="633">
        <v>15077.8511</v>
      </c>
      <c r="S339" s="638">
        <v>24920.228800000001</v>
      </c>
      <c r="T339" s="462" t="s">
        <v>559</v>
      </c>
    </row>
    <row r="340" spans="1:20" ht="24">
      <c r="A340" s="453">
        <v>7</v>
      </c>
      <c r="B340" s="635" t="s">
        <v>563</v>
      </c>
      <c r="C340" s="453"/>
      <c r="D340" s="647">
        <v>56710</v>
      </c>
      <c r="E340" s="588" t="s">
        <v>203</v>
      </c>
      <c r="F340" s="583" t="s">
        <v>210</v>
      </c>
      <c r="G340" s="459" t="s">
        <v>555</v>
      </c>
      <c r="H340" s="643">
        <v>34041.069439999999</v>
      </c>
      <c r="I340" s="644">
        <v>11408.2464</v>
      </c>
      <c r="J340" s="642">
        <v>2160.2579999999998</v>
      </c>
      <c r="K340" s="644">
        <v>4161.7101000000002</v>
      </c>
      <c r="L340" s="644">
        <v>23390.426200000002</v>
      </c>
      <c r="M340" s="453">
        <v>40225.676200000002</v>
      </c>
      <c r="N340" s="632">
        <f t="shared" si="161"/>
        <v>0.36479840582685874</v>
      </c>
      <c r="O340" s="632">
        <f t="shared" si="162"/>
        <v>0.68712371804967598</v>
      </c>
      <c r="P340" s="632">
        <f t="shared" si="163"/>
        <v>0.70932245106683123</v>
      </c>
      <c r="Q340" s="633">
        <v>1806.2755999999999</v>
      </c>
      <c r="R340" s="633">
        <v>22923.252499999999</v>
      </c>
      <c r="S340" s="638">
        <v>36759.245900000002</v>
      </c>
      <c r="T340" s="570" t="s">
        <v>559</v>
      </c>
    </row>
    <row r="341" spans="1:20">
      <c r="A341" s="114"/>
      <c r="B341" s="69"/>
      <c r="C341" s="84"/>
      <c r="D341" s="84"/>
      <c r="E341" s="84"/>
      <c r="F341" s="84"/>
      <c r="G341" s="85"/>
      <c r="H341" s="86"/>
      <c r="I341" s="86"/>
      <c r="J341" s="87"/>
      <c r="K341" s="87"/>
      <c r="L341" s="87"/>
      <c r="M341" s="87"/>
      <c r="N341" s="86"/>
      <c r="O341" s="86"/>
      <c r="P341" s="86"/>
      <c r="Q341" s="86"/>
      <c r="R341" s="86"/>
      <c r="S341" s="86"/>
      <c r="T341" s="89"/>
    </row>
    <row r="342" spans="1:20">
      <c r="A342" s="114"/>
      <c r="B342" s="90"/>
      <c r="C342" s="91"/>
      <c r="D342" s="84"/>
      <c r="E342" s="84"/>
      <c r="F342" s="84"/>
      <c r="G342" s="85"/>
      <c r="H342" s="50"/>
      <c r="I342" s="91"/>
      <c r="J342" s="92"/>
      <c r="K342" s="87"/>
      <c r="L342" s="87"/>
      <c r="M342" s="87"/>
      <c r="N342" s="50"/>
      <c r="O342" s="86"/>
      <c r="P342" s="50"/>
      <c r="Q342" s="50"/>
      <c r="R342" s="50"/>
      <c r="S342" s="50"/>
      <c r="T342" s="89"/>
    </row>
    <row r="343" spans="1:20">
      <c r="B343" s="1089" t="s">
        <v>64</v>
      </c>
      <c r="C343" s="1089"/>
      <c r="D343" s="1089"/>
      <c r="E343" s="1089"/>
      <c r="F343" s="1089"/>
      <c r="G343" s="1089"/>
      <c r="H343" s="1089"/>
      <c r="I343" s="1089"/>
      <c r="J343" s="1089"/>
      <c r="K343" s="1089"/>
      <c r="L343" s="1089"/>
      <c r="M343" s="1089"/>
      <c r="N343" s="1089"/>
      <c r="O343" s="1089"/>
      <c r="P343" s="1089"/>
      <c r="Q343" s="1089"/>
      <c r="R343" s="1089"/>
      <c r="S343" s="1089"/>
      <c r="T343" s="1089"/>
    </row>
    <row r="344" spans="1:20">
      <c r="A344" s="1047" t="s">
        <v>194</v>
      </c>
      <c r="B344" s="93" t="s">
        <v>91</v>
      </c>
      <c r="C344" s="117"/>
      <c r="D344" s="117"/>
      <c r="E344" s="117"/>
      <c r="F344" s="117"/>
      <c r="G344" s="117"/>
      <c r="H344" s="117"/>
      <c r="I344" s="117"/>
      <c r="J344" s="117"/>
      <c r="K344" s="117"/>
      <c r="L344" s="117"/>
      <c r="M344" s="117"/>
      <c r="N344" s="117"/>
      <c r="O344" s="117"/>
      <c r="P344" s="117"/>
      <c r="Q344" s="117"/>
      <c r="R344" s="117"/>
      <c r="S344" s="117"/>
      <c r="T344" s="117"/>
    </row>
    <row r="345" spans="1:20">
      <c r="A345" s="1047"/>
      <c r="B345" s="93" t="s">
        <v>92</v>
      </c>
      <c r="C345" s="117"/>
      <c r="D345" s="117"/>
      <c r="E345" s="117"/>
      <c r="F345" s="117"/>
      <c r="G345" s="117"/>
      <c r="H345" s="117"/>
      <c r="I345" s="117"/>
      <c r="J345" s="117"/>
      <c r="K345" s="117"/>
      <c r="L345" s="117"/>
      <c r="M345" s="117"/>
      <c r="N345" s="117"/>
      <c r="O345" s="117"/>
      <c r="P345" s="117"/>
      <c r="Q345" s="117"/>
      <c r="R345" s="117"/>
      <c r="S345" s="117"/>
      <c r="T345" s="117"/>
    </row>
    <row r="346" spans="1:20">
      <c r="A346" s="1047"/>
      <c r="B346" s="93" t="s">
        <v>193</v>
      </c>
      <c r="C346" s="117"/>
      <c r="D346" s="117"/>
      <c r="E346" s="117"/>
      <c r="F346" s="117"/>
      <c r="G346" s="117"/>
      <c r="H346" s="117"/>
      <c r="I346" s="117"/>
      <c r="J346" s="117"/>
      <c r="K346" s="117"/>
      <c r="L346" s="117"/>
      <c r="M346" s="117"/>
      <c r="N346" s="117"/>
      <c r="O346" s="117"/>
      <c r="P346" s="117"/>
      <c r="Q346" s="117"/>
      <c r="R346" s="117"/>
      <c r="S346" s="117"/>
      <c r="T346" s="117"/>
    </row>
    <row r="347" spans="1:20">
      <c r="A347" s="1047"/>
      <c r="B347" s="93" t="s">
        <v>195</v>
      </c>
      <c r="C347" s="117"/>
      <c r="D347" s="117"/>
      <c r="E347" s="117"/>
      <c r="F347" s="117"/>
      <c r="G347" s="117"/>
      <c r="H347" s="117"/>
      <c r="I347" s="117"/>
      <c r="J347" s="117"/>
      <c r="K347" s="117"/>
      <c r="L347" s="117"/>
      <c r="M347" s="117"/>
      <c r="N347" s="117"/>
      <c r="O347" s="117"/>
      <c r="P347" s="117"/>
      <c r="Q347" s="117"/>
      <c r="R347" s="117"/>
      <c r="S347" s="117"/>
      <c r="T347" s="117"/>
    </row>
    <row r="348" spans="1:20">
      <c r="A348" s="1047"/>
      <c r="B348" s="93" t="s">
        <v>196</v>
      </c>
    </row>
    <row r="349" spans="1:20">
      <c r="A349" s="1047"/>
      <c r="B349" s="93" t="s">
        <v>198</v>
      </c>
    </row>
  </sheetData>
  <mergeCells count="16">
    <mergeCell ref="A344:A349"/>
    <mergeCell ref="A1:T1"/>
    <mergeCell ref="K2:L2"/>
    <mergeCell ref="A3:A4"/>
    <mergeCell ref="B3:B4"/>
    <mergeCell ref="C3:C4"/>
    <mergeCell ref="D3:D4"/>
    <mergeCell ref="E3:E4"/>
    <mergeCell ref="F3:F4"/>
    <mergeCell ref="G3:G4"/>
    <mergeCell ref="H3:H4"/>
    <mergeCell ref="I3:I4"/>
    <mergeCell ref="J3:M3"/>
    <mergeCell ref="Q3:S3"/>
    <mergeCell ref="T3:T4"/>
    <mergeCell ref="B343:T343"/>
  </mergeCells>
  <phoneticPr fontId="36" type="noConversion"/>
  <conditionalFormatting sqref="I339">
    <cfRule type="cellIs" dxfId="90" priority="89" stopIfTrue="1" operator="lessThan">
      <formula>0</formula>
    </cfRule>
  </conditionalFormatting>
  <conditionalFormatting sqref="H337 H339">
    <cfRule type="cellIs" dxfId="89" priority="90" stopIfTrue="1" operator="lessThan">
      <formula>0</formula>
    </cfRule>
  </conditionalFormatting>
  <conditionalFormatting sqref="J143">
    <cfRule type="cellIs" dxfId="88" priority="76" stopIfTrue="1" operator="equal">
      <formula>0</formula>
    </cfRule>
    <cfRule type="cellIs" dxfId="87" priority="77" stopIfTrue="1" operator="equal">
      <formula>0</formula>
    </cfRule>
    <cfRule type="cellIs" dxfId="86" priority="78" stopIfTrue="1" operator="equal">
      <formula>0</formula>
    </cfRule>
    <cfRule type="cellIs" dxfId="85" priority="79" stopIfTrue="1" operator="lessThan">
      <formula>0</formula>
    </cfRule>
    <cfRule type="cellIs" dxfId="84" priority="80" stopIfTrue="1" operator="equal">
      <formula>0</formula>
    </cfRule>
    <cfRule type="cellIs" dxfId="83" priority="81" stopIfTrue="1" operator="equal">
      <formula>0</formula>
    </cfRule>
    <cfRule type="cellIs" dxfId="82" priority="82" stopIfTrue="1" operator="equal">
      <formula>0</formula>
    </cfRule>
    <cfRule type="cellIs" dxfId="81" priority="83" stopIfTrue="1" operator="lessThan">
      <formula>0</formula>
    </cfRule>
    <cfRule type="cellIs" dxfId="80" priority="84" stopIfTrue="1" operator="equal">
      <formula>0</formula>
    </cfRule>
    <cfRule type="cellIs" dxfId="79" priority="85" stopIfTrue="1" operator="equal">
      <formula>0</formula>
    </cfRule>
    <cfRule type="cellIs" dxfId="78" priority="86" stopIfTrue="1" operator="equal">
      <formula>0</formula>
    </cfRule>
    <cfRule type="cellIs" dxfId="77" priority="87" stopIfTrue="1" operator="lessThan">
      <formula>0</formula>
    </cfRule>
    <cfRule type="cellIs" dxfId="76" priority="88" stopIfTrue="1" operator="equal">
      <formula>0</formula>
    </cfRule>
  </conditionalFormatting>
  <conditionalFormatting sqref="Q143">
    <cfRule type="cellIs" dxfId="75" priority="50" stopIfTrue="1" operator="equal">
      <formula>0</formula>
    </cfRule>
    <cfRule type="cellIs" dxfId="74" priority="51" stopIfTrue="1" operator="equal">
      <formula>0</formula>
    </cfRule>
    <cfRule type="cellIs" dxfId="73" priority="52" stopIfTrue="1" operator="lessThan">
      <formula>0</formula>
    </cfRule>
    <cfRule type="cellIs" dxfId="72" priority="53" stopIfTrue="1" operator="equal">
      <formula>0</formula>
    </cfRule>
    <cfRule type="cellIs" dxfId="71" priority="54" stopIfTrue="1" operator="equal">
      <formula>0</formula>
    </cfRule>
    <cfRule type="cellIs" dxfId="70" priority="55" stopIfTrue="1" operator="lessThan">
      <formula>0</formula>
    </cfRule>
    <cfRule type="cellIs" dxfId="69" priority="56" stopIfTrue="1" operator="equal">
      <formula>0</formula>
    </cfRule>
    <cfRule type="cellIs" dxfId="68" priority="57" stopIfTrue="1" operator="equal">
      <formula>0</formula>
    </cfRule>
    <cfRule type="cellIs" dxfId="67" priority="58" stopIfTrue="1" operator="equal">
      <formula>0</formula>
    </cfRule>
    <cfRule type="cellIs" dxfId="66" priority="59" stopIfTrue="1" operator="equal">
      <formula>0</formula>
    </cfRule>
    <cfRule type="cellIs" dxfId="65" priority="60" stopIfTrue="1" operator="lessThan">
      <formula>0</formula>
    </cfRule>
    <cfRule type="cellIs" dxfId="64" priority="61" stopIfTrue="1" operator="equal">
      <formula>0</formula>
    </cfRule>
  </conditionalFormatting>
  <conditionalFormatting sqref="R143">
    <cfRule type="cellIs" dxfId="63" priority="62" stopIfTrue="1" operator="equal">
      <formula>0</formula>
    </cfRule>
    <cfRule type="cellIs" dxfId="62" priority="63" stopIfTrue="1" operator="equal">
      <formula>0</formula>
    </cfRule>
    <cfRule type="cellIs" dxfId="61" priority="64" stopIfTrue="1" operator="equal">
      <formula>0</formula>
    </cfRule>
    <cfRule type="cellIs" dxfId="60" priority="65" stopIfTrue="1" operator="lessThan">
      <formula>0</formula>
    </cfRule>
    <cfRule type="cellIs" dxfId="59" priority="66" stopIfTrue="1" operator="equal">
      <formula>0</formula>
    </cfRule>
    <cfRule type="cellIs" dxfId="58" priority="67" stopIfTrue="1" operator="equal">
      <formula>0</formula>
    </cfRule>
    <cfRule type="cellIs" dxfId="57" priority="68" stopIfTrue="1" operator="lessThan">
      <formula>0</formula>
    </cfRule>
    <cfRule type="cellIs" dxfId="56" priority="69" stopIfTrue="1" operator="equal">
      <formula>0</formula>
    </cfRule>
    <cfRule type="cellIs" dxfId="55" priority="70" stopIfTrue="1" operator="equal">
      <formula>0</formula>
    </cfRule>
    <cfRule type="cellIs" dxfId="54" priority="71" stopIfTrue="1" operator="lessThan">
      <formula>0</formula>
    </cfRule>
    <cfRule type="cellIs" dxfId="53" priority="72" stopIfTrue="1" operator="equal">
      <formula>0</formula>
    </cfRule>
    <cfRule type="cellIs" dxfId="52" priority="73" stopIfTrue="1" operator="equal">
      <formula>0</formula>
    </cfRule>
  </conditionalFormatting>
  <conditionalFormatting sqref="S143:T143">
    <cfRule type="cellIs" dxfId="51" priority="74" stopIfTrue="1" operator="equal">
      <formula>0</formula>
    </cfRule>
    <cfRule type="cellIs" dxfId="50" priority="75" stopIfTrue="1" operator="equal">
      <formula>0</formula>
    </cfRule>
  </conditionalFormatting>
  <conditionalFormatting sqref="H147">
    <cfRule type="cellIs" dxfId="49" priority="47" stopIfTrue="1" operator="equal">
      <formula>0</formula>
    </cfRule>
  </conditionalFormatting>
  <conditionalFormatting sqref="J147">
    <cfRule type="cellIs" dxfId="48" priority="22" stopIfTrue="1" operator="equal">
      <formula>0</formula>
    </cfRule>
    <cfRule type="cellIs" dxfId="47" priority="23" stopIfTrue="1" operator="equal">
      <formula>0</formula>
    </cfRule>
    <cfRule type="cellIs" dxfId="46" priority="24" stopIfTrue="1" operator="equal">
      <formula>0</formula>
    </cfRule>
    <cfRule type="cellIs" dxfId="45" priority="25" stopIfTrue="1" operator="lessThan">
      <formula>0</formula>
    </cfRule>
    <cfRule type="cellIs" dxfId="44" priority="26" stopIfTrue="1" operator="equal">
      <formula>0</formula>
    </cfRule>
    <cfRule type="cellIs" dxfId="43" priority="27" stopIfTrue="1" operator="equal">
      <formula>0</formula>
    </cfRule>
    <cfRule type="cellIs" dxfId="42" priority="28" stopIfTrue="1" operator="equal">
      <formula>0</formula>
    </cfRule>
    <cfRule type="cellIs" dxfId="41" priority="29" stopIfTrue="1" operator="lessThan">
      <formula>0</formula>
    </cfRule>
    <cfRule type="cellIs" dxfId="40" priority="30" stopIfTrue="1" operator="equal">
      <formula>0</formula>
    </cfRule>
    <cfRule type="cellIs" dxfId="39" priority="31" stopIfTrue="1" operator="equal">
      <formula>0</formula>
    </cfRule>
    <cfRule type="cellIs" dxfId="38" priority="32" stopIfTrue="1" operator="equal">
      <formula>0</formula>
    </cfRule>
    <cfRule type="cellIs" dxfId="37" priority="33" stopIfTrue="1" operator="lessThan">
      <formula>0</formula>
    </cfRule>
    <cfRule type="cellIs" dxfId="36" priority="34" stopIfTrue="1" operator="equal">
      <formula>0</formula>
    </cfRule>
  </conditionalFormatting>
  <conditionalFormatting sqref="Q147">
    <cfRule type="cellIs" dxfId="35" priority="35" stopIfTrue="1" operator="equal">
      <formula>0</formula>
    </cfRule>
    <cfRule type="cellIs" dxfId="34" priority="36" stopIfTrue="1" operator="equal">
      <formula>0</formula>
    </cfRule>
    <cfRule type="cellIs" dxfId="33" priority="37" stopIfTrue="1" operator="lessThan">
      <formula>0</formula>
    </cfRule>
    <cfRule type="cellIs" dxfId="32" priority="38" stopIfTrue="1" operator="equal">
      <formula>0</formula>
    </cfRule>
    <cfRule type="cellIs" dxfId="31" priority="39" stopIfTrue="1" operator="equal">
      <formula>0</formula>
    </cfRule>
    <cfRule type="cellIs" dxfId="30" priority="40" stopIfTrue="1" operator="lessThan">
      <formula>0</formula>
    </cfRule>
    <cfRule type="cellIs" dxfId="29" priority="41" stopIfTrue="1" operator="equal">
      <formula>0</formula>
    </cfRule>
    <cfRule type="cellIs" dxfId="28" priority="42" stopIfTrue="1" operator="equal">
      <formula>0</formula>
    </cfRule>
    <cfRule type="cellIs" dxfId="27" priority="43" stopIfTrue="1" operator="equal">
      <formula>0</formula>
    </cfRule>
    <cfRule type="cellIs" dxfId="26" priority="44" stopIfTrue="1" operator="equal">
      <formula>0</formula>
    </cfRule>
    <cfRule type="cellIs" dxfId="25" priority="45" stopIfTrue="1" operator="lessThan">
      <formula>0</formula>
    </cfRule>
    <cfRule type="cellIs" dxfId="24" priority="46" stopIfTrue="1" operator="equal">
      <formula>0</formula>
    </cfRule>
  </conditionalFormatting>
  <conditionalFormatting sqref="S147">
    <cfRule type="cellIs" dxfId="23" priority="48" stopIfTrue="1" operator="equal">
      <formula>0</formula>
    </cfRule>
    <cfRule type="cellIs" dxfId="22" priority="49" stopIfTrue="1" operator="equal">
      <formula>0</formula>
    </cfRule>
  </conditionalFormatting>
  <conditionalFormatting sqref="T147">
    <cfRule type="cellIs" dxfId="21" priority="20" stopIfTrue="1" operator="equal">
      <formula>0</formula>
    </cfRule>
    <cfRule type="cellIs" dxfId="20" priority="21" stopIfTrue="1" operator="equal">
      <formula>0</formula>
    </cfRule>
  </conditionalFormatting>
  <conditionalFormatting sqref="H144">
    <cfRule type="cellIs" dxfId="19" priority="17" stopIfTrue="1" operator="equal">
      <formula>0</formula>
    </cfRule>
  </conditionalFormatting>
  <conditionalFormatting sqref="Q144">
    <cfRule type="cellIs" dxfId="18" priority="5" stopIfTrue="1" operator="equal">
      <formula>0</formula>
    </cfRule>
    <cfRule type="cellIs" dxfId="17" priority="6" stopIfTrue="1" operator="equal">
      <formula>0</formula>
    </cfRule>
    <cfRule type="cellIs" dxfId="16" priority="7" stopIfTrue="1" operator="lessThan">
      <formula>0</formula>
    </cfRule>
    <cfRule type="cellIs" dxfId="15" priority="8" stopIfTrue="1" operator="equal">
      <formula>0</formula>
    </cfRule>
    <cfRule type="cellIs" dxfId="14" priority="9" stopIfTrue="1" operator="equal">
      <formula>0</formula>
    </cfRule>
    <cfRule type="cellIs" dxfId="13" priority="10" stopIfTrue="1" operator="lessThan">
      <formula>0</formula>
    </cfRule>
    <cfRule type="cellIs" dxfId="12" priority="11" stopIfTrue="1" operator="equal">
      <formula>0</formula>
    </cfRule>
    <cfRule type="cellIs" dxfId="11" priority="12" stopIfTrue="1" operator="equal">
      <formula>0</formula>
    </cfRule>
    <cfRule type="cellIs" dxfId="10" priority="13" stopIfTrue="1" operator="equal">
      <formula>0</formula>
    </cfRule>
    <cfRule type="cellIs" dxfId="9" priority="14" stopIfTrue="1" operator="equal">
      <formula>0</formula>
    </cfRule>
    <cfRule type="cellIs" dxfId="8" priority="15" stopIfTrue="1" operator="lessThan">
      <formula>0</formula>
    </cfRule>
    <cfRule type="cellIs" dxfId="7" priority="16" stopIfTrue="1" operator="equal">
      <formula>0</formula>
    </cfRule>
  </conditionalFormatting>
  <conditionalFormatting sqref="S144">
    <cfRule type="cellIs" dxfId="6" priority="18" stopIfTrue="1" operator="equal">
      <formula>0</formula>
    </cfRule>
    <cfRule type="cellIs" dxfId="5" priority="19" stopIfTrue="1" operator="equal">
      <formula>0</formula>
    </cfRule>
  </conditionalFormatting>
  <conditionalFormatting sqref="T144">
    <cfRule type="cellIs" dxfId="4" priority="3" stopIfTrue="1" operator="equal">
      <formula>0</formula>
    </cfRule>
    <cfRule type="cellIs" dxfId="3" priority="4" stopIfTrue="1" operator="equal">
      <formula>0</formula>
    </cfRule>
  </conditionalFormatting>
  <conditionalFormatting sqref="D144">
    <cfRule type="cellIs" dxfId="2" priority="2" stopIfTrue="1" operator="equal">
      <formula>0</formula>
    </cfRule>
  </conditionalFormatting>
  <conditionalFormatting sqref="I144:O144">
    <cfRule type="cellIs" dxfId="1" priority="1" stopIfTrue="1" operator="equal">
      <formula>0</formula>
    </cfRule>
  </conditionalFormatting>
  <pageMargins left="0.23611111111111099" right="0.156944444444444" top="0.74791666666666701" bottom="0.74791666666666701" header="0.31458333333333299" footer="0.31458333333333299"/>
  <pageSetup paperSize="9" scale="8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E31" sqref="E31"/>
    </sheetView>
  </sheetViews>
  <sheetFormatPr defaultRowHeight="15"/>
  <cols>
    <col min="1" max="1" width="12" bestFit="1" customWidth="1"/>
    <col min="4" max="4" width="11.85546875" bestFit="1" customWidth="1"/>
  </cols>
  <sheetData>
    <row r="1" spans="1:15">
      <c r="A1">
        <v>0</v>
      </c>
      <c r="B1" t="e">
        <v>#VALUE!</v>
      </c>
      <c r="D1" s="1019">
        <v>597.83154999999999</v>
      </c>
      <c r="E1">
        <v>458.80520888107395</v>
      </c>
      <c r="F1">
        <v>1429.8253000000004</v>
      </c>
      <c r="M1">
        <v>1307.8600000000001</v>
      </c>
    </row>
    <row r="2" spans="1:15">
      <c r="A2">
        <v>431.85679200000004</v>
      </c>
      <c r="B2">
        <v>431.85679200000004</v>
      </c>
      <c r="D2" s="1019">
        <v>4240.1692720136998</v>
      </c>
      <c r="E2">
        <v>1857.0714039321374</v>
      </c>
      <c r="F2">
        <v>4399.4407688125011</v>
      </c>
      <c r="G2">
        <v>7993.0537852964035</v>
      </c>
      <c r="H2">
        <v>17165.764135065208</v>
      </c>
      <c r="I2">
        <v>89709.3964133267</v>
      </c>
      <c r="J2">
        <v>1.7641160329660972</v>
      </c>
      <c r="K2">
        <v>1.2867843141993516</v>
      </c>
      <c r="L2">
        <v>0.92770814325928075</v>
      </c>
      <c r="M2">
        <v>0.7150370278914675</v>
      </c>
      <c r="O2">
        <v>4335.0912837183432</v>
      </c>
    </row>
    <row r="3" spans="1:15">
      <c r="A3">
        <v>0</v>
      </c>
      <c r="B3">
        <v>0</v>
      </c>
      <c r="D3">
        <v>4399.4407688125011</v>
      </c>
      <c r="E3">
        <v>4335.0912837183432</v>
      </c>
    </row>
    <row r="4" spans="1:15">
      <c r="A4">
        <v>6771.8259090000001</v>
      </c>
      <c r="B4">
        <v>6771.8259090000001</v>
      </c>
      <c r="D4">
        <v>1429.8253000000004</v>
      </c>
      <c r="E4">
        <v>1307.8600000000001</v>
      </c>
    </row>
    <row r="5" spans="1:15">
      <c r="A5">
        <v>6478.7526539999999</v>
      </c>
      <c r="B5">
        <v>6478.7526539999999</v>
      </c>
      <c r="D5">
        <v>311.6449582048387</v>
      </c>
      <c r="E5">
        <v>494.38</v>
      </c>
    </row>
    <row r="6" spans="1:15">
      <c r="A6">
        <v>1390.151646</v>
      </c>
      <c r="B6">
        <v>1390.151646</v>
      </c>
      <c r="D6" s="1018">
        <f>SUM(D1:D5)</f>
        <v>10978.911849031041</v>
      </c>
    </row>
    <row r="7" spans="1:15">
      <c r="A7">
        <v>0</v>
      </c>
      <c r="B7">
        <v>0</v>
      </c>
      <c r="D7">
        <f>D6*6.6064</f>
        <v>72531.083239438667</v>
      </c>
    </row>
    <row r="8" spans="1:15">
      <c r="A8">
        <v>0</v>
      </c>
      <c r="B8">
        <v>27392.480712667013</v>
      </c>
    </row>
    <row r="9" spans="1:15">
      <c r="A9">
        <v>64373.1705</v>
      </c>
      <c r="B9">
        <v>7176.4664580000008</v>
      </c>
    </row>
    <row r="10" spans="1:15">
      <c r="A10">
        <v>10890.100295999999</v>
      </c>
      <c r="B10">
        <v>855.87169566701289</v>
      </c>
    </row>
    <row r="11" spans="1:15">
      <c r="A11">
        <v>964.27856700000007</v>
      </c>
      <c r="B11">
        <v>19360.142559</v>
      </c>
    </row>
    <row r="12" spans="1:15">
      <c r="A12">
        <v>931.5933389999999</v>
      </c>
      <c r="B12">
        <v>0</v>
      </c>
    </row>
    <row r="13" spans="1:15">
      <c r="A13">
        <v>1696.286124</v>
      </c>
      <c r="B13">
        <v>0</v>
      </c>
    </row>
    <row r="14" spans="1:15">
      <c r="A14">
        <v>1611.0986399999999</v>
      </c>
      <c r="B14">
        <v>0</v>
      </c>
    </row>
    <row r="15" spans="1:15">
      <c r="A15">
        <v>0</v>
      </c>
      <c r="B15">
        <v>0</v>
      </c>
    </row>
    <row r="16" spans="1:15">
      <c r="A16">
        <v>1902.6920520000001</v>
      </c>
      <c r="B16">
        <v>97135.285994999984</v>
      </c>
    </row>
    <row r="17" spans="1:2">
      <c r="A17">
        <v>1502.4266909999999</v>
      </c>
      <c r="B17">
        <v>87880.347872999992</v>
      </c>
    </row>
    <row r="18" spans="1:2">
      <c r="A18">
        <v>4008.7016639999997</v>
      </c>
      <c r="B18">
        <v>0</v>
      </c>
    </row>
    <row r="19" spans="1:2">
      <c r="A19">
        <v>0</v>
      </c>
      <c r="B19">
        <v>64373.1705</v>
      </c>
    </row>
    <row r="20" spans="1:2">
      <c r="A20">
        <v>0</v>
      </c>
      <c r="B20">
        <v>10890.100295999999</v>
      </c>
    </row>
    <row r="21" spans="1:2">
      <c r="A21">
        <v>24275.8593</v>
      </c>
      <c r="B21">
        <v>964.27856700000007</v>
      </c>
    </row>
    <row r="22" spans="1:2">
      <c r="A22">
        <v>0</v>
      </c>
      <c r="B22">
        <v>931.5933389999999</v>
      </c>
    </row>
    <row r="23" spans="1:2">
      <c r="A23">
        <v>0</v>
      </c>
      <c r="B23">
        <v>1696.286124</v>
      </c>
    </row>
    <row r="24" spans="1:2">
      <c r="A24">
        <v>30047.246999999999</v>
      </c>
      <c r="B24">
        <v>1611.0986399999999</v>
      </c>
    </row>
    <row r="25" spans="1:2">
      <c r="A25">
        <v>16085.25</v>
      </c>
      <c r="B25">
        <v>0</v>
      </c>
    </row>
    <row r="26" spans="1:2">
      <c r="A26">
        <v>0</v>
      </c>
      <c r="B26">
        <v>1902.6920520000001</v>
      </c>
    </row>
    <row r="27" spans="1:2">
      <c r="A27">
        <v>0</v>
      </c>
      <c r="B27">
        <v>1502.4266909999999</v>
      </c>
    </row>
    <row r="28" spans="1:2">
      <c r="A28">
        <v>0</v>
      </c>
      <c r="B28">
        <v>4008.7016639999997</v>
      </c>
    </row>
    <row r="29" spans="1:2">
      <c r="A29">
        <v>0</v>
      </c>
      <c r="B29">
        <v>0</v>
      </c>
    </row>
    <row r="30" spans="1:2">
      <c r="A30">
        <v>32126.104710000003</v>
      </c>
      <c r="B30">
        <v>0</v>
      </c>
    </row>
    <row r="31" spans="1:2">
      <c r="A31">
        <v>6339.0683429999999</v>
      </c>
      <c r="B31">
        <v>9254.9381219999996</v>
      </c>
    </row>
    <row r="32" spans="1:2">
      <c r="A32">
        <v>594.83254499999998</v>
      </c>
      <c r="B32">
        <v>1534.0181219999999</v>
      </c>
    </row>
    <row r="33" spans="1:2">
      <c r="A33">
        <v>198.620667</v>
      </c>
      <c r="B33">
        <v>0</v>
      </c>
    </row>
    <row r="34" spans="1:2">
      <c r="A34">
        <v>12388.280481</v>
      </c>
      <c r="B34">
        <v>0</v>
      </c>
    </row>
    <row r="35" spans="1:2">
      <c r="A35">
        <v>17870.970114</v>
      </c>
      <c r="B35">
        <v>7720.92</v>
      </c>
    </row>
    <row r="36" spans="1:2">
      <c r="A36">
        <v>48257.680229999998</v>
      </c>
      <c r="B36">
        <v>0</v>
      </c>
    </row>
    <row r="37" spans="1:2">
      <c r="A37">
        <v>11145.276701999999</v>
      </c>
      <c r="B37">
        <v>111564.72036000001</v>
      </c>
    </row>
    <row r="38" spans="1:2">
      <c r="A38">
        <v>10722.170286</v>
      </c>
      <c r="B38">
        <v>102534.46101</v>
      </c>
    </row>
    <row r="39" spans="1:2">
      <c r="A39">
        <v>23484.465</v>
      </c>
      <c r="B39">
        <v>24275.8593</v>
      </c>
    </row>
    <row r="40" spans="1:2">
      <c r="A40">
        <v>0</v>
      </c>
      <c r="B40">
        <v>0</v>
      </c>
    </row>
    <row r="41" spans="1:2">
      <c r="A41">
        <v>2233.9838609999997</v>
      </c>
      <c r="B41">
        <v>0</v>
      </c>
    </row>
    <row r="42" spans="1:2">
      <c r="A42">
        <v>2026.7415000000001</v>
      </c>
      <c r="B42">
        <v>30047.246999999999</v>
      </c>
    </row>
    <row r="43" spans="1:2">
      <c r="A43">
        <v>0</v>
      </c>
      <c r="B43">
        <v>16085.25</v>
      </c>
    </row>
    <row r="44" spans="1:2">
      <c r="A44">
        <v>613.42065990000003</v>
      </c>
      <c r="B44">
        <v>0</v>
      </c>
    </row>
    <row r="45" spans="1:2">
      <c r="A45">
        <v>0</v>
      </c>
      <c r="B45">
        <v>0</v>
      </c>
    </row>
    <row r="46" spans="1:2">
      <c r="A46">
        <v>1564.515756</v>
      </c>
      <c r="B46">
        <v>0</v>
      </c>
    </row>
    <row r="47" spans="1:2">
      <c r="A47">
        <v>20227.523580000001</v>
      </c>
      <c r="B47">
        <v>0</v>
      </c>
    </row>
    <row r="48" spans="1:2">
      <c r="A48">
        <v>41916.552975000006</v>
      </c>
      <c r="B48">
        <v>32126.104710000003</v>
      </c>
    </row>
    <row r="49" spans="1:2">
      <c r="A49">
        <v>0</v>
      </c>
      <c r="B49">
        <v>9030.2593500000003</v>
      </c>
    </row>
    <row r="50" spans="1:2">
      <c r="A50">
        <v>78759.527339803943</v>
      </c>
      <c r="B50">
        <v>6627.1229999999996</v>
      </c>
    </row>
    <row r="51" spans="1:2">
      <c r="A51">
        <v>263.15468999999996</v>
      </c>
      <c r="B51">
        <v>2403.1363499999998</v>
      </c>
    </row>
    <row r="52" spans="1:2">
      <c r="A52">
        <v>628.60577152223095</v>
      </c>
      <c r="B52">
        <v>0</v>
      </c>
    </row>
    <row r="53" spans="1:2">
      <c r="A53">
        <v>19945.71</v>
      </c>
      <c r="B53">
        <v>360331.32403498789</v>
      </c>
    </row>
    <row r="54" spans="1:2">
      <c r="A54">
        <v>155334.74548829917</v>
      </c>
      <c r="B54">
        <v>278606.78472970397</v>
      </c>
    </row>
    <row r="55" spans="1:2">
      <c r="A55">
        <v>7176.4664580000008</v>
      </c>
      <c r="B55">
        <v>6339.0683429999999</v>
      </c>
    </row>
    <row r="56" spans="1:2">
      <c r="A56">
        <v>855.87169566701289</v>
      </c>
      <c r="B56">
        <v>594.83254499999998</v>
      </c>
    </row>
    <row r="57" spans="1:2">
      <c r="A57">
        <v>19360.142559</v>
      </c>
      <c r="B57">
        <v>198.620667</v>
      </c>
    </row>
    <row r="58" spans="1:2">
      <c r="A58">
        <v>1534.0181219999999</v>
      </c>
      <c r="B58">
        <v>12388.280481</v>
      </c>
    </row>
    <row r="59" spans="1:2">
      <c r="A59">
        <v>0</v>
      </c>
      <c r="B59">
        <v>17870.970114</v>
      </c>
    </row>
    <row r="60" spans="1:2">
      <c r="A60">
        <v>0</v>
      </c>
      <c r="B60">
        <v>48257.680229999998</v>
      </c>
    </row>
    <row r="61" spans="1:2">
      <c r="A61">
        <v>7720.92</v>
      </c>
      <c r="B61">
        <v>11145.276701999999</v>
      </c>
    </row>
    <row r="62" spans="1:2">
      <c r="A62">
        <v>6627.1229999999996</v>
      </c>
      <c r="B62">
        <v>10722.170286</v>
      </c>
    </row>
    <row r="63" spans="1:2">
      <c r="A63">
        <v>2403.1363499999998</v>
      </c>
      <c r="B63">
        <v>23484.465</v>
      </c>
    </row>
    <row r="64" spans="1:2">
      <c r="A64">
        <v>10532.106972</v>
      </c>
      <c r="B64">
        <v>0</v>
      </c>
    </row>
    <row r="65" spans="1:2">
      <c r="A65">
        <v>892.20892607999997</v>
      </c>
      <c r="B65">
        <v>2233.9838609999997</v>
      </c>
    </row>
    <row r="66" spans="1:2">
      <c r="A66">
        <v>46257.477668161198</v>
      </c>
      <c r="B66">
        <v>2026.7415000000001</v>
      </c>
    </row>
    <row r="67" spans="1:2">
      <c r="A67">
        <v>24042.745739042723</v>
      </c>
      <c r="B67">
        <v>0</v>
      </c>
    </row>
    <row r="68" spans="1:2">
      <c r="A68">
        <v>27932.52799834824</v>
      </c>
      <c r="B68">
        <v>613.42065990000003</v>
      </c>
    </row>
    <row r="69" spans="1:2">
      <c r="A69">
        <v>0</v>
      </c>
      <c r="B69">
        <v>0</v>
      </c>
    </row>
    <row r="70" spans="1:2">
      <c r="A70">
        <v>0</v>
      </c>
      <c r="B70">
        <v>1564.515756</v>
      </c>
    </row>
    <row r="71" spans="1:2">
      <c r="A71">
        <v>0</v>
      </c>
      <c r="B71">
        <v>20227.523580000001</v>
      </c>
    </row>
    <row r="72" spans="1:2">
      <c r="A72">
        <v>0</v>
      </c>
      <c r="B72">
        <v>41916.552975000006</v>
      </c>
    </row>
    <row r="73" spans="1:2">
      <c r="A73">
        <v>0</v>
      </c>
      <c r="B73">
        <v>0</v>
      </c>
    </row>
    <row r="74" spans="1:2">
      <c r="A74">
        <v>23484.465</v>
      </c>
      <c r="B74">
        <v>78759.527339803943</v>
      </c>
    </row>
    <row r="75" spans="1:2">
      <c r="A75">
        <v>23484.465</v>
      </c>
      <c r="B75">
        <v>263.15468999999996</v>
      </c>
    </row>
    <row r="76" spans="1:2">
      <c r="A76">
        <v>23484.465</v>
      </c>
      <c r="B76">
        <v>81724.539305283921</v>
      </c>
    </row>
    <row r="77" spans="1:2">
      <c r="A77">
        <v>13757.86</v>
      </c>
      <c r="B77">
        <v>10532.106972</v>
      </c>
    </row>
    <row r="78" spans="1:2">
      <c r="A78">
        <v>13757.86</v>
      </c>
      <c r="B78">
        <v>892.20892607999997</v>
      </c>
    </row>
    <row r="79" spans="1:2">
      <c r="A79">
        <v>13757.86</v>
      </c>
      <c r="B79">
        <v>46257.477668161198</v>
      </c>
    </row>
    <row r="80" spans="1:2">
      <c r="A80">
        <v>9991.01</v>
      </c>
      <c r="B80">
        <v>24042.745739042723</v>
      </c>
    </row>
    <row r="81" spans="1:2">
      <c r="A81">
        <v>9991.01</v>
      </c>
      <c r="B81">
        <v>0</v>
      </c>
    </row>
    <row r="82" spans="1:2">
      <c r="A82">
        <v>9991.01</v>
      </c>
      <c r="B82">
        <v>48506.843769870466</v>
      </c>
    </row>
    <row r="83" spans="1:2">
      <c r="A83">
        <v>0</v>
      </c>
      <c r="B83">
        <v>20574.31577152223</v>
      </c>
    </row>
    <row r="84" spans="1:2">
      <c r="A84">
        <v>0</v>
      </c>
      <c r="B84">
        <v>628.60577152223095</v>
      </c>
    </row>
    <row r="85" spans="1:2">
      <c r="A85">
        <v>124538.19</v>
      </c>
      <c r="B85">
        <v>19945.71</v>
      </c>
    </row>
    <row r="86" spans="1:2">
      <c r="A86">
        <v>124538.19</v>
      </c>
      <c r="B86">
        <v>27932.52799834824</v>
      </c>
    </row>
    <row r="87" spans="1:2">
      <c r="A87">
        <v>60000</v>
      </c>
      <c r="B87">
        <v>27932.52799834824</v>
      </c>
    </row>
    <row r="88" spans="1:2">
      <c r="A88">
        <v>23318.66</v>
      </c>
      <c r="B88">
        <v>0</v>
      </c>
    </row>
    <row r="89" spans="1:2">
      <c r="A89">
        <v>41219.53</v>
      </c>
      <c r="B89">
        <v>0</v>
      </c>
    </row>
    <row r="90" spans="1:2">
      <c r="A90">
        <v>0</v>
      </c>
      <c r="B90">
        <v>148287.06</v>
      </c>
    </row>
    <row r="91" spans="1:2">
      <c r="A91">
        <v>0</v>
      </c>
      <c r="B91">
        <v>148287.06</v>
      </c>
    </row>
    <row r="92" spans="1:2">
      <c r="A92">
        <v>41219.53</v>
      </c>
      <c r="B92">
        <v>60000</v>
      </c>
    </row>
    <row r="93" spans="1:2">
      <c r="A93">
        <v>0</v>
      </c>
      <c r="B93">
        <v>9991.01</v>
      </c>
    </row>
    <row r="94" spans="1:2">
      <c r="A94">
        <v>0</v>
      </c>
      <c r="B94">
        <v>13757.86</v>
      </c>
    </row>
    <row r="95" spans="1:2">
      <c r="B95">
        <v>23318.66</v>
      </c>
    </row>
    <row r="96" spans="1:2">
      <c r="B96">
        <v>41219.53</v>
      </c>
    </row>
    <row r="97" spans="2:2">
      <c r="B97">
        <v>0</v>
      </c>
    </row>
    <row r="98" spans="2:2">
      <c r="B98">
        <v>0</v>
      </c>
    </row>
    <row r="99" spans="2:2">
      <c r="B99">
        <v>0</v>
      </c>
    </row>
    <row r="100" spans="2:2">
      <c r="B100">
        <v>0</v>
      </c>
    </row>
  </sheetData>
  <phoneticPr fontId="36" type="noConversion"/>
  <conditionalFormatting sqref="B1:B100 A1:A9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vt:i4>
      </vt:variant>
    </vt:vector>
  </HeadingPairs>
  <TitlesOfParts>
    <vt:vector size="11" baseType="lpstr">
      <vt:lpstr>公司汇总</vt:lpstr>
      <vt:lpstr>集团公司月汇总</vt:lpstr>
      <vt:lpstr>海外事业部汇总</vt:lpstr>
      <vt:lpstr>公路市政事业部汇总</vt:lpstr>
      <vt:lpstr>铁路轨道事业部汇总</vt:lpstr>
      <vt:lpstr>城市房建事业部汇总 </vt:lpstr>
      <vt:lpstr>非建筑业汇总</vt:lpstr>
      <vt:lpstr>单位</vt:lpstr>
      <vt:lpstr>Sheet1</vt:lpstr>
      <vt:lpstr>公司汇总!Print_Area</vt:lpstr>
      <vt:lpstr>集团公司月汇总!Print_Titles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赵建华</dc:creator>
  <cp:lastModifiedBy>刘洋</cp:lastModifiedBy>
  <cp:lastPrinted>2018-09-05T02:07:36Z</cp:lastPrinted>
  <dcterms:created xsi:type="dcterms:W3CDTF">2013-03-20T06:41:00Z</dcterms:created>
  <dcterms:modified xsi:type="dcterms:W3CDTF">2018-12-27T00:38:13Z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2052-10.1.0.7520</vt:lpwstr>
  </property>
</Properties>
</file>