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0" yWindow="-300" windowWidth="20670" windowHeight="13200" firstSheet="3" activeTab="3"/>
  </bookViews>
  <sheets>
    <sheet name="汇总" sheetId="2" state="hidden" r:id="rId1"/>
    <sheet name="总包总分" sheetId="1" state="hidden" r:id="rId2"/>
    <sheet name="2018年年度计划汇总表（内部和报局）" sheetId="5" r:id="rId3"/>
    <sheet name="海外事业部2018年年度生产计划表（内部和报局）" sheetId="4" r:id="rId4"/>
  </sheets>
  <definedNames>
    <definedName name="_xlnm.Print_Area" localSheetId="2">'2018年年度计划汇总表（内部和报局）'!$A$1:$E$16</definedName>
    <definedName name="_xlnm.Print_Area" localSheetId="3">海外事业部2018年年度生产计划表（内部和报局）!$A$1:$J$72</definedName>
    <definedName name="_xlnm.Print_Area" localSheetId="0">汇总!$A$1:$F$27</definedName>
    <definedName name="_xlnm.Print_Area" localSheetId="1">总包总分!#REF!</definedName>
    <definedName name="_xlnm.Print_Titles" localSheetId="2">'2018年年度计划汇总表（内部和报局）'!$1:$4</definedName>
    <definedName name="_xlnm.Print_Titles" localSheetId="3">海外事业部2018年年度生产计划表（内部和报局）!$1:$4</definedName>
    <definedName name="_xlnm.Print_Titles" localSheetId="1">总包总分!$4:$4</definedName>
  </definedNames>
  <calcPr calcId="145621" concurrentCalc="0"/>
</workbook>
</file>

<file path=xl/calcChain.xml><?xml version="1.0" encoding="utf-8"?>
<calcChain xmlns="http://schemas.openxmlformats.org/spreadsheetml/2006/main">
  <c r="E30" i="4" l="1"/>
  <c r="G30" i="4"/>
  <c r="L40" i="4"/>
  <c r="L42" i="4"/>
  <c r="L46" i="4"/>
  <c r="L54" i="4"/>
  <c r="E12" i="5"/>
  <c r="E13" i="5"/>
  <c r="I38" i="4"/>
  <c r="D8" i="5"/>
  <c r="I59" i="4"/>
  <c r="D9" i="5"/>
  <c r="I14" i="4"/>
  <c r="D6" i="5"/>
  <c r="I6" i="4"/>
  <c r="D5" i="5"/>
  <c r="I30" i="4"/>
  <c r="D7" i="5"/>
  <c r="C7" i="5"/>
  <c r="G59" i="4"/>
  <c r="C9" i="5"/>
  <c r="G38" i="4"/>
  <c r="C8" i="5"/>
  <c r="G14" i="4"/>
  <c r="C6" i="5"/>
  <c r="G6" i="4"/>
  <c r="C5" i="5"/>
  <c r="D12" i="5"/>
  <c r="D13" i="5"/>
  <c r="I5" i="4"/>
  <c r="C12" i="5"/>
  <c r="C13" i="5"/>
  <c r="L60" i="4"/>
  <c r="M60" i="4"/>
  <c r="E59" i="4"/>
  <c r="M46" i="4"/>
  <c r="M42" i="4"/>
  <c r="N42" i="4"/>
  <c r="M40" i="4"/>
  <c r="L34" i="4"/>
  <c r="N34" i="4"/>
  <c r="O34" i="4"/>
  <c r="L33" i="4"/>
  <c r="O33" i="4"/>
  <c r="L32" i="4"/>
  <c r="O32" i="4"/>
  <c r="L16" i="4"/>
  <c r="L15" i="4"/>
  <c r="E14" i="4"/>
  <c r="E6" i="4"/>
  <c r="E38" i="4"/>
  <c r="N60" i="4"/>
  <c r="N40" i="4"/>
  <c r="E5" i="4"/>
  <c r="K5" i="4"/>
  <c r="N46" i="4"/>
  <c r="G5" i="4"/>
  <c r="M5" i="4"/>
  <c r="K7" i="4"/>
  <c r="L5" i="4"/>
</calcChain>
</file>

<file path=xl/comments1.xml><?xml version="1.0" encoding="utf-8"?>
<comments xmlns="http://schemas.openxmlformats.org/spreadsheetml/2006/main">
  <authors>
    <author>Administrator</author>
  </authors>
  <commentList>
    <comment ref="E40" authorId="0">
      <text>
        <r>
          <rPr>
            <b/>
            <sz val="9"/>
            <rFont val="宋体"/>
            <family val="3"/>
            <charset val="134"/>
          </rPr>
          <t>有效合同额</t>
        </r>
      </text>
    </comment>
    <comment ref="E41" authorId="0">
      <text>
        <r>
          <rPr>
            <b/>
            <sz val="9"/>
            <rFont val="宋体"/>
            <family val="3"/>
            <charset val="134"/>
          </rPr>
          <t>有效合同额</t>
        </r>
      </text>
    </comment>
    <comment ref="E42" authorId="0">
      <text>
        <r>
          <rPr>
            <b/>
            <sz val="9"/>
            <rFont val="宋体"/>
            <family val="3"/>
            <charset val="134"/>
          </rPr>
          <t>有效合同额</t>
        </r>
      </text>
    </comment>
  </commentList>
</comments>
</file>

<file path=xl/sharedStrings.xml><?xml version="1.0" encoding="utf-8"?>
<sst xmlns="http://schemas.openxmlformats.org/spreadsheetml/2006/main" count="395" uniqueCount="280">
  <si>
    <t xml:space="preserve">    附件：1</t>
  </si>
  <si>
    <t>****年　年度生产计划汇总表</t>
  </si>
  <si>
    <t>序号</t>
  </si>
  <si>
    <t>单 位 名 称</t>
  </si>
  <si>
    <t>年度生产计划（万美元）</t>
  </si>
  <si>
    <t>备  注</t>
  </si>
  <si>
    <t>现汇类项目</t>
  </si>
  <si>
    <t>投资类项目</t>
  </si>
  <si>
    <t>计划产值合计</t>
  </si>
  <si>
    <t xml:space="preserve">企业计划总产值   </t>
  </si>
  <si>
    <t>一</t>
  </si>
  <si>
    <t>国内企业计划产值</t>
  </si>
  <si>
    <t>二</t>
  </si>
  <si>
    <t>海外分公司计划产值</t>
  </si>
  <si>
    <t>一公司</t>
  </si>
  <si>
    <t>二公司</t>
  </si>
  <si>
    <t>三公司</t>
  </si>
  <si>
    <t>四公司</t>
  </si>
  <si>
    <t>五公司</t>
  </si>
  <si>
    <t>六公司</t>
  </si>
  <si>
    <t>厦门公司</t>
  </si>
  <si>
    <t>桥隧公司</t>
  </si>
  <si>
    <t>海威公司</t>
  </si>
  <si>
    <t>华祥公司</t>
  </si>
  <si>
    <t>总承包公司</t>
  </si>
  <si>
    <t>建筑分公司</t>
  </si>
  <si>
    <t>世通重工</t>
  </si>
  <si>
    <t>凯通公司</t>
  </si>
  <si>
    <t>华通监理公司</t>
  </si>
  <si>
    <t>研究院</t>
  </si>
  <si>
    <t>设计院</t>
  </si>
  <si>
    <t>重庆分公司</t>
  </si>
  <si>
    <r>
      <rPr>
        <sz val="14"/>
        <color rgb="FF000000"/>
        <rFont val="宋体"/>
        <family val="3"/>
        <charset val="134"/>
      </rPr>
      <t>制表：</t>
    </r>
    <r>
      <rPr>
        <b/>
        <sz val="14"/>
        <color rgb="FF000000"/>
        <rFont val="宋体"/>
        <family val="3"/>
        <charset val="134"/>
      </rPr>
      <t xml:space="preserve">施工管理部     </t>
    </r>
    <r>
      <rPr>
        <sz val="14"/>
        <color rgb="FF000000"/>
        <rFont val="宋体"/>
        <family val="3"/>
        <charset val="134"/>
      </rPr>
      <t xml:space="preserve">  　　　　　　 </t>
    </r>
    <r>
      <rPr>
        <sz val="14"/>
        <color indexed="8"/>
        <rFont val="宋体"/>
        <family val="3"/>
        <charset val="134"/>
      </rPr>
      <t xml:space="preserve">    　　　　　　　日期；            　</t>
    </r>
  </si>
  <si>
    <r>
      <rPr>
        <b/>
        <sz val="10"/>
        <color theme="1"/>
        <rFont val="宋体"/>
        <family val="3"/>
        <charset val="134"/>
      </rPr>
      <t>附件：</t>
    </r>
    <r>
      <rPr>
        <b/>
        <sz val="10"/>
        <color indexed="8"/>
        <rFont val="Times New Roman"/>
        <family val="1"/>
      </rPr>
      <t>2</t>
    </r>
  </si>
  <si>
    <r>
      <rPr>
        <b/>
        <u/>
        <sz val="20"/>
        <color theme="1"/>
        <rFont val="黑体"/>
        <family val="3"/>
        <charset val="134"/>
      </rPr>
      <t>****</t>
    </r>
    <r>
      <rPr>
        <b/>
        <u/>
        <sz val="20"/>
        <color indexed="8"/>
        <rFont val="黑体"/>
        <family val="3"/>
        <charset val="134"/>
      </rPr>
      <t xml:space="preserve">年年度生产计划表  </t>
    </r>
  </si>
  <si>
    <t>项目名称</t>
  </si>
  <si>
    <t>项目编码</t>
  </si>
  <si>
    <t>合同额(万元)</t>
  </si>
  <si>
    <t>开竣工日期</t>
  </si>
  <si>
    <t>实际开工日期-预主体完工日期</t>
  </si>
  <si>
    <t>年度计划　(万美元)</t>
  </si>
  <si>
    <t>主要形象进度及说明</t>
  </si>
  <si>
    <t>公司总承包项目（产值已纳入各单位计划）</t>
  </si>
  <si>
    <t>其中：</t>
  </si>
  <si>
    <t>跨年续建项目</t>
  </si>
  <si>
    <t>***项目</t>
  </si>
  <si>
    <t>本年新开工项目</t>
  </si>
  <si>
    <t>各单位总分项目（产值已纳入各单位计划）</t>
  </si>
  <si>
    <r>
      <rPr>
        <sz val="10"/>
        <color theme="1"/>
        <rFont val="宋体"/>
        <family val="3"/>
        <charset val="134"/>
      </rPr>
      <t>制表：</t>
    </r>
    <r>
      <rPr>
        <b/>
        <sz val="10"/>
        <color theme="1"/>
        <rFont val="宋体"/>
        <family val="3"/>
        <charset val="134"/>
      </rPr>
      <t>施工管理部</t>
    </r>
  </si>
  <si>
    <t>日期：</t>
  </si>
  <si>
    <t>三</t>
  </si>
  <si>
    <t>四</t>
  </si>
  <si>
    <t>五</t>
  </si>
  <si>
    <t>单位</t>
  </si>
  <si>
    <t>合同额</t>
  </si>
  <si>
    <t>海外事业部合计</t>
  </si>
  <si>
    <t>编码</t>
  </si>
  <si>
    <t>一、</t>
  </si>
  <si>
    <t>中西非公司</t>
  </si>
  <si>
    <t>万美元</t>
  </si>
  <si>
    <t>尼日尔MN项目</t>
  </si>
  <si>
    <t>01114669P20160110900000000P</t>
  </si>
  <si>
    <t>2017.8.19-2018.11.20</t>
  </si>
  <si>
    <t>加蓬天桥项目</t>
  </si>
  <si>
    <t>01114669P20160060400000000P</t>
  </si>
  <si>
    <t>中非公司</t>
  </si>
  <si>
    <t>喀麦隆雅杜高速公路项目</t>
  </si>
  <si>
    <t>01114668P20160030100000000P</t>
  </si>
  <si>
    <t>喀麦隆芒非-昆巴道路整治工程1标（KM项目）</t>
  </si>
  <si>
    <t>01114668P20160010000000000P</t>
  </si>
  <si>
    <t>2014.6.5-2018.3.5</t>
  </si>
  <si>
    <t>杜阿拉项目（2016年杜阿拉2.7公里标）（不含税）(杜阿拉市政2016年373号道路工程)</t>
  </si>
  <si>
    <t>01114668P20160050800000000P</t>
  </si>
  <si>
    <t>杜阿拉项目（2016年杜阿拉69标一段工程）</t>
  </si>
  <si>
    <t>01114668P20160051100000000P</t>
  </si>
  <si>
    <t>雅温得项目（动物园路口-姐妹医院市政道路标）</t>
  </si>
  <si>
    <t>01114668P20160061300000000P</t>
  </si>
  <si>
    <t>雅温得项目（水渠标）</t>
  </si>
  <si>
    <t>01114668P20160060400000000P</t>
  </si>
  <si>
    <t>喀麦隆税务局大楼项目</t>
  </si>
  <si>
    <t>01114668P20160104000000000P</t>
  </si>
  <si>
    <t>01114668P20160101000000000P</t>
  </si>
  <si>
    <t>喀麦隆杜阿拉项目（2015年杜阿拉监狱标）</t>
  </si>
  <si>
    <t>01114668P20160102000000000P</t>
  </si>
  <si>
    <t>中交乌干达有限公司</t>
  </si>
  <si>
    <t>乌干达KE项目</t>
  </si>
  <si>
    <t>01114667P20160010100000000P</t>
  </si>
  <si>
    <t>乌干达MKK项目</t>
  </si>
  <si>
    <t>01114667010700000000000000H</t>
  </si>
  <si>
    <t>乌干达SI项目</t>
  </si>
  <si>
    <t>01114667010800000000000000H</t>
  </si>
  <si>
    <t>恩德培机场改扩建项目</t>
  </si>
  <si>
    <t>01114667P20160020100000000P</t>
  </si>
  <si>
    <t>南苏丹银行大楼项目</t>
  </si>
  <si>
    <t>01114667P20160170200000000P</t>
  </si>
  <si>
    <t>未定</t>
  </si>
  <si>
    <t>莫桑比克加油站项目</t>
  </si>
  <si>
    <t>01114667P20160160200000000P</t>
  </si>
  <si>
    <t>没有下开工令</t>
  </si>
  <si>
    <t>东非公司</t>
  </si>
  <si>
    <t>拉利贝拉项目(BS）（含税）</t>
  </si>
  <si>
    <t>01114666P20160060200000000P</t>
  </si>
  <si>
    <t>2015.6.12-2018.9.9</t>
  </si>
  <si>
    <t>埃塞CH项目（不含税）</t>
  </si>
  <si>
    <t>01114666P20170010100000000P</t>
  </si>
  <si>
    <t>2017.4.26-2019.10.25</t>
  </si>
  <si>
    <t>埃塞JG项目（不含税）</t>
  </si>
  <si>
    <t>01114666P20170020100000000P</t>
  </si>
  <si>
    <t>Modjo-Hawassa快速路项目（不含税）</t>
  </si>
  <si>
    <t>01114666P20170030100000000P</t>
  </si>
  <si>
    <t>2018.2.1-2021.7.31</t>
  </si>
  <si>
    <t>KT项目（不含税）(亚的斯公司)</t>
  </si>
  <si>
    <t>01114666P20160021800000000P</t>
  </si>
  <si>
    <t>KT段(Lot1)：
2017.4.9-2020.4.8
KK段(Lot2)：
2017.3.13-2020.3.12</t>
  </si>
  <si>
    <t>01114666P20170030200000000P</t>
  </si>
  <si>
    <t>中交埃塞WM铁路项目（不含税）</t>
  </si>
  <si>
    <t>01114666P20160010100000000P</t>
  </si>
  <si>
    <t>2014.12.26-未定</t>
  </si>
  <si>
    <t>01114666P20160021000000000P</t>
  </si>
  <si>
    <t>01114666P20160020200000000P</t>
  </si>
  <si>
    <t>2012.10.3-2018.5.20</t>
  </si>
  <si>
    <t>零星工程项目(亚的斯公司)（不含税）</t>
  </si>
  <si>
    <t>01114666P20160021700000000P</t>
  </si>
  <si>
    <t>吉布提自贸区项目（不含税）</t>
  </si>
  <si>
    <t>01114666P20160160200000000P</t>
  </si>
  <si>
    <t>01114666P20160040100000000P</t>
  </si>
  <si>
    <t>2015.1.31-2019.1.30</t>
  </si>
  <si>
    <t>01114666P20160040300000000P</t>
  </si>
  <si>
    <t>01114666P20160040200000000P</t>
  </si>
  <si>
    <t>01114666P20160120200000000P</t>
  </si>
  <si>
    <t>2017.10.25-2018.7.21</t>
  </si>
  <si>
    <t>科威特RA210项目</t>
  </si>
  <si>
    <t>2016.6.29-2020.4.23</t>
  </si>
  <si>
    <t>巴基斯坦KKH二期4标段</t>
  </si>
  <si>
    <t>2016.9.1-2018.12.31</t>
  </si>
  <si>
    <t>马东铁路八分部</t>
  </si>
  <si>
    <t>跨年续建其它项目</t>
  </si>
  <si>
    <t>5.1.1</t>
  </si>
  <si>
    <t>****项目</t>
  </si>
  <si>
    <t>5.1.2</t>
  </si>
  <si>
    <t>…………</t>
  </si>
  <si>
    <t>本年新开工其它项目</t>
  </si>
  <si>
    <t>5.2.1</t>
  </si>
  <si>
    <t>5.2.2</t>
  </si>
  <si>
    <t>主要形象进度及说明</t>
    <phoneticPr fontId="52" type="noConversion"/>
  </si>
  <si>
    <t>IC1号桥双幅2孔预应力现浇箱梁；
IC2,3,4号桥双幅20孔预应力现浇箱梁。</t>
    <phoneticPr fontId="52" type="noConversion"/>
  </si>
  <si>
    <t>亚太区域公司</t>
    <phoneticPr fontId="52" type="noConversion"/>
  </si>
  <si>
    <t>海外事业部2018年年度施工生产计划汇总表（内部和报局）</t>
  </si>
  <si>
    <t xml:space="preserve">单位名称：海外事业部    </t>
  </si>
  <si>
    <t>2018年度年计划
“报局”（万美元）</t>
  </si>
  <si>
    <t>中西非公司合计</t>
  </si>
  <si>
    <t>中非公司合计</t>
  </si>
  <si>
    <t>中交乌干达有限公司合计</t>
  </si>
  <si>
    <t>东非公司合计</t>
  </si>
  <si>
    <t>亚太公司合计</t>
  </si>
  <si>
    <t>2018年海外事业部计划合计（万美元）</t>
  </si>
  <si>
    <t>合计（万元人民币）</t>
  </si>
  <si>
    <t>2018年度年计划
“内部下发” （万美元）</t>
    <phoneticPr fontId="55" type="noConversion"/>
  </si>
  <si>
    <t>年度计划
（内部下发）</t>
    <phoneticPr fontId="52" type="noConversion"/>
  </si>
  <si>
    <t>年度计划
(报局)</t>
    <phoneticPr fontId="52" type="noConversion"/>
  </si>
  <si>
    <t>说明：</t>
    <phoneticPr fontId="55" type="noConversion"/>
  </si>
  <si>
    <t>1美元=6.4341元人民币(2018年1月底汇率）</t>
    <phoneticPr fontId="55" type="noConversion"/>
  </si>
  <si>
    <t>其中WM铁路项目为10000</t>
    <phoneticPr fontId="55" type="noConversion"/>
  </si>
  <si>
    <t>备注（2018年“内部下发”营业额 万美元）</t>
    <phoneticPr fontId="55" type="noConversion"/>
  </si>
  <si>
    <t>19.4公里基层、38公里透层油、41.9公里表处、70公里的标线</t>
  </si>
  <si>
    <t>2016.4.13-2020.7.30</t>
  </si>
  <si>
    <t>圣乔治天桥基础施工、钢结构加工、安装及附属工程，第三座天桥设计及前期准备工作</t>
  </si>
  <si>
    <t>克洛维奇市政项目</t>
  </si>
  <si>
    <t>01114669P20160050400000000P</t>
  </si>
  <si>
    <t>2018.10.4-2019.6.4</t>
  </si>
  <si>
    <t>完成剩余合同额。</t>
  </si>
  <si>
    <t>基桑基尼市政项目</t>
  </si>
  <si>
    <t>01114669P20160020400000000P</t>
  </si>
  <si>
    <t>2018.10.23-2019.6.4</t>
  </si>
  <si>
    <t>完成剩余浆砌边沟施工2公里，完成新建箱涵1道，完成2.68公里路基路面。</t>
  </si>
  <si>
    <t>戈马停机坪项目</t>
  </si>
  <si>
    <t>01114669P20160050500000000P</t>
  </si>
  <si>
    <t>2019年预计新开工项目</t>
  </si>
  <si>
    <t>1．完成K90+000-K105+000段落底基层和基层施工。
2．完成K90+000-K105+000段的透层油撒布。
3．完成K90+000-K120+000段的双表施工和封层施工。
4．完成Sekota全市施工
5. 完成全线的波形护栏安装、标志牌、标线等交通附属工程施工。</t>
  </si>
  <si>
    <t>完成清表：3.5%（剩余段落K75-K78的清表完成）；
路床准备：3.1%（剩余段落K75-K78路床准备完成）；
普通填方：6.3%（K0+000-K5+000,K25+000-K30+000,K57+000-K90+000段剩余填方全部完成）；
挖方：18.5%（完成剩余K0+000-K20+000，K57+000-K90+000段剩余挖方）；
圆管涵完成剩余的34.2%，盖板涵完成剩余的35.9%，完成剩余的2座桥梁施工；
完成全线边沟和截水沟的开挖和施工；
完成全线底基层施工；
完成全线68公里的基层施工；
完成全线全线65公里的表处施工；
轧石生产：完成剩余表处料15000方。</t>
  </si>
  <si>
    <t>2017.5.2-2019.12.31</t>
  </si>
  <si>
    <t>完成清表：5公顷（剩余段落K0-K3的清表完成）；
普通填方：400000方
圆管涵完成剩余70道，完成剩余的2座桥梁施工；
完成全线边沟和截水沟的开挖和施工；                            完成全线附属工程施工； 
完成全线55.9公里底基层施工；
完成全线55.9公里的基层施工；
完成全线全线55.9公里的表处施工；
完成全线全线55.9公里的沥青混凝土路面工；</t>
  </si>
  <si>
    <t>1．完成K150+000-K163+000段落路基施工；
2．完成K150+000-K163+000段落桥座基础及下部结构施工及上部结构箱梁架设工作；
3．完成K150+0000-K163+000段落所有的涵洞、通道施工；
4．完成K153跨线桥1.3km改路工作；
5. 完成全线180根桩基施工，预制箱梁74片。</t>
  </si>
  <si>
    <t>KK项目：1.完成路10：K4+200-K7+100的一层油面二层油面。
2.完成路10：K0+600-K2+200的一半底基层、所有的基层、一层油面和二层油面。
3.完成路9：70%的一层油面和二层油面。
4.完成K1+200预制桥的挖方、基础、桥台、墩柱、系梁和盖梁75%的工程量，60%的回填量，以及所有上部箱梁的预制工作。
5.完成K0+500预制桥所有箱梁的预制。
6.完成路11到开平层的所有工程量，包括挡墙。                KT项目：1．完成K0+500-K2+500,6+000-10+800右侧段落路基施工及底基层施工和基层施工。
2．完成K0+500-K2+500,6+000-10+800右侧段落油面施工。
3．完成K6+000-K10+800人行道道砖铺设。
4．完成K0+000，K7+650、K8+800桥主体施工。
5. 完成整个项目的大型结构物。
6. 完成0+000-10+880右侧剩余的排水。</t>
  </si>
  <si>
    <t>埃塞HHB环湖路项目（不含税）</t>
  </si>
  <si>
    <t>2017.11.17-2019.11.23</t>
  </si>
  <si>
    <t xml:space="preserve">1．完成环湖路一标段所有路基土石方施工。
2．完成环湖路一标所有底基层和基层施工。
3．完成环湖路一标所有透层油撒布。
4．完成环湖路一标所有油面摊铺。
5. 完成全线的波形护栏安装、标志牌、标线等交通附属工程施工。
</t>
  </si>
  <si>
    <t>埃塞HK项目（CH第二标段公路项目）（不含税）</t>
  </si>
  <si>
    <t>01114666P20170010200000000P</t>
  </si>
  <si>
    <t>待定-2021.11.5</t>
  </si>
  <si>
    <t>1．完成监理营地施工60%；
2. 完成便道施工83.3%（K0+000-K85+000）；
3．完成清表施工60.59%（K0+000-K85+000）；
4. 完成路床准备60.4%（K0+000-K85+000）；
5．完成填方39.3%（K0+000-K85+000）；
6. 完成挖方23.7%（K0+000-K85+000）；
7. 完成圆管涵36%；
8. 完成盖板涵23%；                                          9.完成4座桥梁的初步勘察设计100%。</t>
  </si>
  <si>
    <t>埃塞FIK项目（菲克海梅洛-伊米百丽道路施工总承包项目第二标段）（不含税）</t>
  </si>
  <si>
    <t>01114666P20170020200000000P</t>
  </si>
  <si>
    <t>待定-2021.3.5</t>
  </si>
  <si>
    <t>1.完成监理设施的22.99%。
2.完成便道施工与维护的30%。
3.完成清表施工的52.5%。
4.完成排水工程的41.36%。
5.完成填方施工的39.66%。
6.完成挖方施工的100%。
7.完成全线结构物的30.43%。</t>
  </si>
  <si>
    <t>资金不正常施工情况：1.按照目前资金状况及施工安排，完成首架方向DK0+000-DK167+527段T梁架设及该部分T梁架设所必要的主线线下工程。</t>
  </si>
  <si>
    <t>DB项目(亚的斯公司)（不含税）</t>
  </si>
  <si>
    <t>2015.3.25-2018.11.30</t>
  </si>
  <si>
    <t>预计2018年11月30日完工，无2019年计划。</t>
  </si>
  <si>
    <t>Lideta项目(亚的斯公司)（不含税）</t>
  </si>
  <si>
    <t>预计2018年12月完工，无2019年计划。</t>
  </si>
  <si>
    <t>以实际发生合同额为准</t>
  </si>
  <si>
    <t>以实际发生时间为准</t>
  </si>
  <si>
    <t>小包工程，以实际发生时间为准，无主要形象进度及说明。</t>
  </si>
  <si>
    <t>2017.7.20-2019.5.14</t>
  </si>
  <si>
    <t>1．办公楼土建初装修工程完成4248.52㎡，精装修工程完成3600㎡，电气工程（含精装修电气）完成10536㎡，暖通工程完成8428.8㎡.
2．办公楼、酒店、宿舍楼及能源中心室外管线3236.5m。
3．办公楼、酒店、宿舍楼及能源中心室外景观绿化工程6500㎡。</t>
  </si>
  <si>
    <t>宝丽机场一期项目（含税）</t>
  </si>
  <si>
    <t>T2航站楼西区行李系统（BHS）完成100%；新旧楼连接部分钢结构工程完成100%，土建装修工程完成100%，机电工程完成100%，标识标牌工程完成100%，连廊部分完成100%。</t>
  </si>
  <si>
    <t>宝丽机场二期项目（不含税）</t>
  </si>
  <si>
    <t>2017.12.13-2019.12.13</t>
  </si>
  <si>
    <t>1．VIP航站楼装饰装修完成100%
2．机电完成100%
3．附属工程完成100%。</t>
  </si>
  <si>
    <t>ATC塔楼扩建项目（不含税）</t>
  </si>
  <si>
    <t>2017.11.1-2019.4.30</t>
  </si>
  <si>
    <t>1．上部结构  玻璃完成100%
2．上部结构  木工完成100%
3．上部结构  卫生工作完成100%
4．上部结构  电气完成100%</t>
  </si>
  <si>
    <t>DIP工业园项目（不含税）</t>
  </si>
  <si>
    <t>1.供水车间水电装修；2.供水车间设备安装；3.综合水池水电装修；4.综合水池设备安装。</t>
  </si>
  <si>
    <t>吉布提DMP项目(多哈雷多功能港铁路场站项目)（不含税）</t>
  </si>
  <si>
    <t>01114666P20170140500000000P</t>
  </si>
  <si>
    <t>2018.6.20-2019.5.30</t>
  </si>
  <si>
    <t>1．完成场站内：T2、T4、T6、T8段落路基施工。
2．完成场站内混凝土道路2200m施工，站场A区混凝土大板10560㎡
3. 完成剩余所有的铁路铺轨工程（包括调试）。
4．完成剩余的连锁块预制（约390000块）工程和安装工程。
5．完成剩余涵洞（2个，每个为3-6m）的混凝土工程。
6. 完成场站围栏3187m工程施工。
7. 完成场站内路缘石（5300m）及其他附属工程。</t>
  </si>
  <si>
    <t>埃塞ESA项目（标准局培训中心和住宿楼施工项目）（不含税）</t>
  </si>
  <si>
    <t>01114666P20160120500000000P</t>
  </si>
  <si>
    <t>2018.9.26-2019.11.30</t>
  </si>
  <si>
    <t>下部结构：
1、土石方工程完成100%；
2、钢筋混凝土工程完成100%；
3、砌筑工程完成100%；
上部结构
1、钢筋、模板、混凝土工程完成100%；
2、砌筑工程完成100%；
3、屋面及防水工程完成100%；
4、钢结构及金属作业完成100%；
5、给排水、强弱电、暖通工程完成100%；
6、室外工程完成100%；
7、围墙完成100%；</t>
  </si>
  <si>
    <t>埃塞Atlas(阿特拉斯)房建项目(不含税)</t>
  </si>
  <si>
    <t>01114666P20160120400000000P</t>
  </si>
  <si>
    <t>2018.10.25-2019.10.16</t>
  </si>
  <si>
    <t>1．完成地下室主体结构工程。
2．完成地上主体结构工程。
3．完成屋面工程。
4．完成门窗工程。
5．完成内装修工程。
6．完成建筑给排水及消防工程。
7．完成建筑电气工程。
8．完成电梯工程。
完成本工程交工验收工作。</t>
  </si>
  <si>
    <t>2014.10.13-2019.10.12</t>
  </si>
  <si>
    <t>雅温得机场高速市外段（西马兰机场高速项目）（含附加合同）</t>
  </si>
  <si>
    <t>2014.5.2-2020.9.1</t>
  </si>
  <si>
    <t>2016.11.8-2018.12.8</t>
  </si>
  <si>
    <t>2017.1.2-2019.6.8</t>
  </si>
  <si>
    <t>2018.1.1-2019.4.30</t>
  </si>
  <si>
    <t>2015.10.19-2019.4.19</t>
  </si>
  <si>
    <t>雅温得项目（Lot A1b市政道路标）</t>
  </si>
  <si>
    <t>2018.9.25-2019.5.25</t>
  </si>
  <si>
    <t>雅温得项目（Lot A1c市政道路标）</t>
  </si>
  <si>
    <t>2016.3.14-2019.11.13</t>
  </si>
  <si>
    <t>喀麦隆FEICOM大楼项目</t>
  </si>
  <si>
    <t>2014.4.16-2018.8.13</t>
  </si>
  <si>
    <t>2016.3.8-2019.3.11</t>
  </si>
  <si>
    <t>杜阿拉项目（2018年杜阿拉市政101标3段工程）</t>
  </si>
  <si>
    <t>2018.11.10-2020.10.10</t>
  </si>
  <si>
    <t>体育场路项目(LOT1)</t>
  </si>
  <si>
    <t>2018.7.2-2020.1.2</t>
  </si>
  <si>
    <t>喀麦隆市政综合体项目</t>
  </si>
  <si>
    <t>2018.8.1-2019.8.30</t>
  </si>
  <si>
    <t xml:space="preserve">截止到2018年10月，PK40之后的征地拆迁仍未释放，而前40公里的工作除路面工程、防护工程和安全信号设备工程外均已基本完成。考虑到业主于本年4月宣布完成征地而至今项目部都无法进场施工的情况，现按照业主于2019年3月（大旱季结束时）完成PK40之后的征地工作来预估年计划：完成PK40-PK60的清荒及清表工作；200章土方工程完成：挖土方完成约80万方，累计完成约1 474万方； 填土方完成约10万方，累计完成约441万方； 石方开挖完成约25万方，累计完成约160万方； 清淤完成约5万方，累计完成约76万方； 石方换填完成约5万方，累计完成约83万方。沥青混凝土面层完成20公里；累计完成40公里。预计完成10座箱涵；累计完成81座，前47公里计划全部完成。标线完成PK0-PK20工作，累计完成20公里；标志牌完成PK0-PK20的工作，累计完成20公里；护栏完成PK0-PK20的工作，累计完成20公里。完成1座通道，累计完成7座，前47公里计划全部完成。
</t>
  </si>
  <si>
    <t>1、完成弃土方37万方；
2、完成填方16.6万方；
3、完成沼泽处理1.4万方；
4、完成前8.2公里主线及新马兰互通沥青混凝土面层施工：
5、完成PK8.2-PK10.5主线成型层、机轧料底基层施工；
6、完成AHALA互通1#、4#匝道成型层、机轧料基层施工；
7、完成Meyo桥和AHALA桥全部桩基施工；
8、完成Meyo桥扩大基础及下部结构施工；
9、完成Ahala桥承台施工；
10、完成新马兰桥、Mefou桥、Mfoundi桥附属工程施工；
11、完成Mfoundi桥下部结构、上部结构施工；
12、完成5座箱涵及4座管涵施工；
13、完成前8.2公里安全护栏安装。</t>
  </si>
  <si>
    <t>完工</t>
  </si>
  <si>
    <t>2019年4月顺利按照计划完成2016年杜阿拉市政69标工程KOTTO剩余路段和PK12路段的油面施工</t>
  </si>
  <si>
    <t>1.弃方：本年度完成4277 m3, 累计完成100%
2.借土填方：本年度完成2100 m3, 累计完成100%
3.红土粒料底基层：本年度完成3711 m³, 累计完成100%
4.机轧料基层：本年度完成1690 m³, 累计完成100%³
5.5cm沥青混凝土油面：本年度完成9253 m², 累计完成100%</t>
  </si>
  <si>
    <t>1.工地临建：本年度完成15%，累计完成100%
2.设备进退场：本年度完成8%，累计完成100%
3.350配比混凝土：本年度完成95 m3，累计完成100%</t>
  </si>
  <si>
    <t>1.工地临建：本年度完成0.8, 累计完成80%
2.图纸设计：本年度完成0.7, 累计完成70%
3.征地拆迁：本年度完成1, 累计完成100%</t>
  </si>
  <si>
    <t>1.50*50边沟：本年度完成325 ml, 累计完成100%
2.红土粒料底基层：本年度完成960 m³, 累计完成100%
3.机轧料基层：本年度完成2952 m³, 累计完成100%³
4.5cm沥青混凝土油面：本年度完成9990 m², 累计完成100%</t>
  </si>
  <si>
    <t>2019年第一季度完成幕墙龙骨施工、给水管道、消防管道、强弱电桥架施工等；第二季度完成幕墙铝塑板、幕墙玻璃安装，铝合金门窗安装，防水施工，雨污水管道施工等；第三季度完成感应门、旋转门安装，配电箱柜安装，二次线缆安装，电梯安装，通风空调安装，墙地砖施工，吊顶施工等；第四季度完成主电缆安装，太阳能安装，弱电施工，墙地砖施工、吊顶施工，油漆涂料等。</t>
  </si>
  <si>
    <t>2019年8月30日前顺利完成2015年杜阿拉监狱标的行政楼、教堂和清真寺主体</t>
  </si>
  <si>
    <t>预计2019年主要完成沥青碎石基层和部分油面施工</t>
  </si>
  <si>
    <t>完成土方、拆迁、成型层、快速路机轧碎石底基层和5cm沥青碎石、TPC施工、2km边沟和盖板</t>
  </si>
  <si>
    <t>完成2#楼和3#楼的施工任务，使3#楼满足交付市政府使用的条件，2#楼满足销售条件。</t>
  </si>
  <si>
    <t>2012.11.19-2019.02.14</t>
  </si>
  <si>
    <t>2016.02.19-2019.12.02</t>
  </si>
  <si>
    <t>2016.11.01-2019.10.31</t>
  </si>
  <si>
    <t>2016.05.10-2021.05.09</t>
  </si>
  <si>
    <t>2018.04.16-2022.04.15</t>
  </si>
  <si>
    <t>乌干达MTP项目</t>
  </si>
  <si>
    <t>01114667P20180010000000000P</t>
  </si>
  <si>
    <t>2018.04.23-2021.04.26</t>
  </si>
  <si>
    <t>1、排水工程：完成总量的36.35%，累计完成100%；
2、土方工程和路面结构层：完成总量的45.96%，累计完成100%；
3、路面工程：完成总量的59.37%，累计完成100%；
4、附属工程：完成总量的72.78%，累计完成100%；
5、城镇段道路：完成总量的100%，累计完成100%；
6、暂定金部分：完成总量的27.27%, 累计完成100%。</t>
  </si>
  <si>
    <t xml:space="preserve">                                                          1、涵管：569米，工期3个月(1-3月)；
2、路缘石：6，570米，工期5个月(6-10月)；
3、浆砌片石：21，840平方米，工期10个月(1-10月)；
4、土方工程：17.42万方，工期4个月(1-4月)；
5、调平层施工：16.56万方,工期7个月(1-7月)
6、底基层施工：14.58万方，工期7个月(1-7月)；
7、基层施工:12.43万方，工期7个月(1-7月)；
8、透层施工:73.11万平方米，工期7个月(1-月)；
9、双表处施工：76.3万平方米，工期8个月(1-8月)；
10、标识标牌：539个，工期4个月(7-10月)；
11、道路划线：172.2千米，工期4个月(7-10月)；
12、桥梁工程：2361方，工期7个月（3-9月）；
13、箱涵工程:242.76方，工期1个月(1月)。
</t>
  </si>
  <si>
    <t xml:space="preserve">                                                           1.现场临建、维护与拆除完成0.08；
2.保险完成0.06；
3.环境保护与废物处理0.20；
4.职业健康与艾滋病防护0.16；
5.承包商实验室与维护0.08；
6.便道维护0.14；
7.货运楼完成总量剩余的20%；
8.陆侧区域与海关服务完成10000㎡；
9.连接道路与附属设置完成0.4；
10.航站楼完成3400㎡；
11.17/35跑道及附属滑行道加强完成340,000㎡；
12.现有1#机坪加铺与标线30000㎡；
13.1#机坪扩建泛光灯与边灯完成100%；
14.1#机坪扩建完成15500㎡；
15.1#机坪扩建灯光系统
16.2#机坪修复工作完成7000㎡；
17.4#机坪面层加固与标线39000㎡；
18.现有水罐拆除及新建钢筋混凝土水罐完成0.6%；
19.供水管线、水泵安装及附属设施完成0.5。
                                                                                        </t>
  </si>
  <si>
    <t xml:space="preserve">                                                               1、建筑工程：包含主楼、附属楼的室内外装饰工程及室外配套设施等，完成总量的77.2%，累计完成100%；
2、结构工程：计划完成剩余结构工程，占总量的1.5%，累计完成100%
3、电气工程：计划完成总量的61.55%，累计完成100%；
4、设备工程：计划完成总量的85.2%，累计完成100%；
5、室外变更5项工程：完成总量的83.77%，累计完成100%；
6、其他14项变更工程：完成总量的100%, 累计完成100%。
</t>
  </si>
  <si>
    <t>项目可能无法延续，所以莫桑比克加油站项目2019年年计划施工产值暂无法确定（详情请见附件）。</t>
  </si>
  <si>
    <t xml:space="preserve">                                                    1、一般服务：12个月（1-12月份）；
2、排水工程：90.72 公里，工期12个月（1-12月份）；
3、土方工程（含调平层）：77.50公里，工期12个月（1-12月份）；
4、底基层施工：50公里，工期6.5个月（3-10月份）；
5、基层施工: 50公里，工期6.5个月（4-10月份）；
6、面层施工：50公里，工期6.5个月（4-10月份）；
7、附属工程：50公里，工期2.5个月（9-11月份）；
8、桥梁结构物工程：6座小桥和部分大桥工程，工期12个月（1-12月）；
9、完成50公里道路验收。
</t>
  </si>
  <si>
    <t xml:space="preserve">1、完成1.0KM利用方及借土填方
2、完成1.0KM弃方
3、完成1.10KM开平层
4、完成1.50KM底基层
5、完成1.50KM基层
6、完成1.50KM沥青混凝土路面
8、完成0.87KM排水沟浆砌
9、完成1.46KM中央分隔带
10、完成2.55KM标志牌安装
11、完成2.73KM划线施工
12、完成2.02KM植草
13、完成3.32KM照明
</t>
  </si>
  <si>
    <t>菲律宾赤口河泵站灌溉项目</t>
  </si>
  <si>
    <t>2018.7.25-2021.7.24</t>
  </si>
  <si>
    <r>
      <t>海外事业部2019</t>
    </r>
    <r>
      <rPr>
        <b/>
        <sz val="20"/>
        <color indexed="8"/>
        <rFont val="黑体"/>
        <family val="3"/>
        <charset val="134"/>
      </rPr>
      <t>年年度生产计划表（内部报局和内部下发）</t>
    </r>
  </si>
  <si>
    <t>剩余工程量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</si>
</sst>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&quot; &quot;"/>
    <numFmt numFmtId="165" formatCode="0.00_ "/>
    <numFmt numFmtId="166" formatCode="0_ "/>
    <numFmt numFmtId="167" formatCode="0&quot; &quot;;[Red]&quot;(&quot;0&quot;)&quot;"/>
    <numFmt numFmtId="168" formatCode="0&quot; &quot;"/>
    <numFmt numFmtId="169" formatCode="0.00_);[Red]\(0.00\)"/>
    <numFmt numFmtId="170" formatCode="0.0&quot; &quot;"/>
    <numFmt numFmtId="171" formatCode="0.00&quot; &quot;;[Red]&quot;(&quot;0.00&quot;)&quot;"/>
    <numFmt numFmtId="172" formatCode="0.0000"/>
    <numFmt numFmtId="173" formatCode="0.0_ "/>
  </numFmts>
  <fonts count="63">
    <font>
      <sz val="12"/>
      <color rgb="FF000000"/>
      <name val="宋体"/>
      <charset val="134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0"/>
      <color theme="1"/>
      <name val="Calibri"/>
      <family val="3"/>
      <charset val="134"/>
      <scheme val="minor"/>
    </font>
    <font>
      <b/>
      <sz val="12"/>
      <color theme="1"/>
      <name val="宋体"/>
      <family val="3"/>
      <charset val="134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宋体"/>
      <family val="3"/>
      <charset val="134"/>
    </font>
    <font>
      <b/>
      <u/>
      <sz val="20"/>
      <color theme="1"/>
      <name val="黑体"/>
      <family val="3"/>
      <charset val="134"/>
    </font>
    <font>
      <b/>
      <sz val="20"/>
      <color theme="1"/>
      <name val="黑体"/>
      <family val="3"/>
      <charset val="134"/>
    </font>
    <font>
      <sz val="20"/>
      <color theme="1"/>
      <name val="黑体"/>
      <family val="3"/>
      <charset val="134"/>
    </font>
    <font>
      <b/>
      <sz val="11"/>
      <color theme="1"/>
      <name val="宋体"/>
      <family val="3"/>
      <charset val="134"/>
    </font>
    <font>
      <sz val="1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sz val="10"/>
      <color rgb="FFFF0000"/>
      <name val="Calibri"/>
      <family val="3"/>
      <charset val="134"/>
      <scheme val="minor"/>
    </font>
    <font>
      <b/>
      <sz val="10"/>
      <color theme="1"/>
      <name val="Calibri"/>
      <family val="3"/>
      <charset val="134"/>
      <scheme val="minor"/>
    </font>
    <font>
      <b/>
      <sz val="9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14"/>
      <color theme="1"/>
      <name val="宋体"/>
      <family val="3"/>
      <charset val="134"/>
    </font>
    <font>
      <b/>
      <sz val="11"/>
      <name val="宋体"/>
      <family val="3"/>
      <charset val="134"/>
    </font>
    <font>
      <b/>
      <u/>
      <sz val="11"/>
      <name val="Times New Roman"/>
      <family val="1"/>
    </font>
    <font>
      <b/>
      <sz val="10"/>
      <name val="Calibri"/>
      <family val="3"/>
      <charset val="134"/>
      <scheme val="minor"/>
    </font>
    <font>
      <b/>
      <u/>
      <sz val="11"/>
      <color theme="1"/>
      <name val="Times New Roman"/>
      <family val="1"/>
    </font>
    <font>
      <u/>
      <sz val="10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8"/>
      <color rgb="FF000000"/>
      <name val="宋体"/>
      <family val="3"/>
      <charset val="134"/>
    </font>
    <font>
      <sz val="16"/>
      <color rgb="FF000000"/>
      <name val="宋体"/>
      <family val="3"/>
      <charset val="134"/>
    </font>
    <font>
      <sz val="18"/>
      <name val="宋体"/>
      <family val="3"/>
      <charset val="134"/>
    </font>
    <font>
      <sz val="16"/>
      <color indexed="8"/>
      <name val="宋体"/>
      <family val="3"/>
      <charset val="134"/>
    </font>
    <font>
      <sz val="14"/>
      <color rgb="FF000000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2"/>
      <name val="宋体"/>
      <family val="3"/>
      <charset val="134"/>
    </font>
    <font>
      <b/>
      <u/>
      <sz val="22"/>
      <name val="黑体"/>
      <family val="3"/>
      <charset val="134"/>
    </font>
    <font>
      <u/>
      <sz val="11"/>
      <name val="宋体"/>
      <family val="3"/>
      <charset val="134"/>
    </font>
    <font>
      <b/>
      <sz val="18"/>
      <color theme="1"/>
      <name val="宋体"/>
      <family val="3"/>
      <charset val="134"/>
    </font>
    <font>
      <b/>
      <sz val="16"/>
      <color theme="1"/>
      <name val="宋体"/>
      <family val="3"/>
      <charset val="134"/>
    </font>
    <font>
      <b/>
      <u/>
      <sz val="18"/>
      <color rgb="FFFF0000"/>
      <name val="宋体"/>
      <family val="3"/>
      <charset val="134"/>
    </font>
    <font>
      <sz val="14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14"/>
      <color theme="0"/>
      <name val="宋体"/>
      <family val="3"/>
      <charset val="134"/>
    </font>
    <font>
      <sz val="10"/>
      <name val="Helv"/>
      <family val="2"/>
    </font>
    <font>
      <sz val="10"/>
      <color rgb="FF000000"/>
      <name val="Helv"/>
      <family val="2"/>
    </font>
    <font>
      <b/>
      <u/>
      <sz val="20"/>
      <color indexed="8"/>
      <name val="黑体"/>
      <family val="3"/>
      <charset val="134"/>
    </font>
    <font>
      <b/>
      <sz val="10"/>
      <color indexed="8"/>
      <name val="Times New Roman"/>
      <family val="1"/>
    </font>
    <font>
      <b/>
      <sz val="14"/>
      <color rgb="FF000000"/>
      <name val="宋体"/>
      <family val="3"/>
      <charset val="134"/>
    </font>
    <font>
      <sz val="14"/>
      <color indexed="8"/>
      <name val="宋体"/>
      <family val="3"/>
      <charset val="134"/>
    </font>
    <font>
      <sz val="12"/>
      <color rgb="FF00000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20"/>
      <color indexed="8"/>
      <name val="黑体"/>
      <family val="3"/>
      <charset val="134"/>
    </font>
    <font>
      <b/>
      <u/>
      <sz val="20"/>
      <color indexed="8"/>
      <name val="楷体_GB2312"/>
      <charset val="134"/>
    </font>
    <font>
      <sz val="9"/>
      <name val="宋体"/>
      <family val="3"/>
      <charset val="134"/>
    </font>
    <font>
      <b/>
      <sz val="14"/>
      <color indexed="8"/>
      <name val="楷体_GB2312"/>
      <charset val="134"/>
    </font>
    <font>
      <b/>
      <sz val="10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Calibri"/>
      <family val="3"/>
      <charset val="134"/>
      <scheme val="minor"/>
    </font>
    <font>
      <b/>
      <sz val="12"/>
      <color indexed="8"/>
      <name val="Arial"/>
      <family val="2"/>
    </font>
    <font>
      <sz val="12"/>
      <color indexed="8"/>
      <name val="楷体_GB2312"/>
      <charset val="134"/>
    </font>
    <font>
      <b/>
      <sz val="14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45" fillId="0" borderId="0" applyNumberFormat="0" applyBorder="0" applyProtection="0"/>
    <xf numFmtId="0" fontId="20" fillId="0" borderId="0">
      <alignment vertical="center"/>
    </xf>
    <xf numFmtId="0" fontId="44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50" fillId="0" borderId="0" applyNumberFormat="0" applyFont="0" applyBorder="0" applyProtection="0"/>
    <xf numFmtId="0" fontId="50" fillId="0" borderId="0" applyNumberFormat="0" applyFont="0" applyBorder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9" fillId="0" borderId="0" applyProtection="0"/>
    <xf numFmtId="0" fontId="44" fillId="0" borderId="0"/>
    <xf numFmtId="0" fontId="44" fillId="0" borderId="0"/>
    <xf numFmtId="0" fontId="20" fillId="0" borderId="0"/>
  </cellStyleXfs>
  <cellXfs count="184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2" borderId="0" xfId="0" applyFont="1" applyFill="1"/>
    <xf numFmtId="0" fontId="4" fillId="2" borderId="0" xfId="0" applyFont="1" applyFill="1"/>
    <xf numFmtId="0" fontId="3" fillId="0" borderId="0" xfId="0" applyFont="1" applyFill="1"/>
    <xf numFmtId="0" fontId="5" fillId="2" borderId="0" xfId="0" applyFont="1" applyFill="1"/>
    <xf numFmtId="0" fontId="6" fillId="2" borderId="0" xfId="0" applyFont="1" applyFill="1" applyAlignment="1">
      <alignment horizontal="center" shrinkToFit="1"/>
    </xf>
    <xf numFmtId="0" fontId="2" fillId="2" borderId="0" xfId="0" applyFont="1" applyFill="1" applyAlignment="1"/>
    <xf numFmtId="0" fontId="2" fillId="2" borderId="0" xfId="0" applyFont="1" applyFill="1" applyAlignment="1">
      <alignment horizontal="left" shrinkToFi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/>
    <xf numFmtId="0" fontId="2" fillId="2" borderId="0" xfId="0" applyFont="1" applyFill="1"/>
    <xf numFmtId="0" fontId="7" fillId="2" borderId="0" xfId="0" applyFont="1" applyFill="1" applyAlignment="1">
      <alignment horizontal="center"/>
    </xf>
    <xf numFmtId="0" fontId="7" fillId="2" borderId="0" xfId="0" applyFont="1" applyFill="1" applyAlignment="1"/>
    <xf numFmtId="0" fontId="7" fillId="2" borderId="0" xfId="0" applyFont="1" applyFill="1" applyAlignment="1">
      <alignment horizontal="left" shrinkToFit="1"/>
    </xf>
    <xf numFmtId="0" fontId="9" fillId="2" borderId="0" xfId="0" applyFont="1" applyFill="1" applyBorder="1" applyAlignment="1">
      <alignment horizontal="center" vertical="center" shrinkToFit="1"/>
    </xf>
    <xf numFmtId="0" fontId="10" fillId="2" borderId="0" xfId="0" applyFont="1" applyFill="1" applyBorder="1" applyAlignment="1">
      <alignment vertical="center" wrapText="1"/>
    </xf>
    <xf numFmtId="0" fontId="10" fillId="2" borderId="0" xfId="0" applyFont="1" applyFill="1" applyBorder="1" applyAlignment="1">
      <alignment horizontal="left" vertical="center" shrinkToFit="1"/>
    </xf>
    <xf numFmtId="0" fontId="10" fillId="2" borderId="0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shrinkToFit="1"/>
    </xf>
    <xf numFmtId="0" fontId="11" fillId="2" borderId="1" xfId="0" applyFont="1" applyFill="1" applyBorder="1" applyAlignment="1">
      <alignment horizontal="center" vertical="center" wrapText="1"/>
    </xf>
    <xf numFmtId="167" fontId="11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wrapText="1"/>
    </xf>
    <xf numFmtId="165" fontId="4" fillId="3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left" vertical="center" wrapText="1" shrinkToFit="1"/>
    </xf>
    <xf numFmtId="164" fontId="3" fillId="2" borderId="1" xfId="0" applyNumberFormat="1" applyFont="1" applyFill="1" applyBorder="1" applyAlignment="1">
      <alignment horizontal="center" vertical="center"/>
    </xf>
    <xf numFmtId="168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8" fontId="3" fillId="2" borderId="1" xfId="0" applyNumberFormat="1" applyFont="1" applyFill="1" applyBorder="1" applyAlignment="1">
      <alignment horizontal="left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shrinkToFit="1"/>
    </xf>
    <xf numFmtId="168" fontId="14" fillId="2" borderId="1" xfId="0" applyNumberFormat="1" applyFont="1" applyFill="1" applyBorder="1" applyAlignment="1">
      <alignment horizontal="left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16" fillId="2" borderId="1" xfId="0" applyNumberFormat="1" applyFont="1" applyFill="1" applyBorder="1" applyAlignment="1">
      <alignment horizontal="center" vertical="center"/>
    </xf>
    <xf numFmtId="16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 shrinkToFit="1"/>
    </xf>
    <xf numFmtId="164" fontId="3" fillId="0" borderId="1" xfId="0" applyNumberFormat="1" applyFont="1" applyFill="1" applyBorder="1" applyAlignment="1">
      <alignment horizontal="center" vertical="center"/>
    </xf>
    <xf numFmtId="168" fontId="3" fillId="0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16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64" fontId="12" fillId="0" borderId="1" xfId="0" applyNumberFormat="1" applyFont="1" applyFill="1" applyBorder="1" applyAlignment="1">
      <alignment horizontal="center" vertical="center"/>
    </xf>
    <xf numFmtId="170" fontId="3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shrinkToFit="1"/>
    </xf>
    <xf numFmtId="0" fontId="7" fillId="2" borderId="1" xfId="0" applyFont="1" applyFill="1" applyBorder="1" applyAlignment="1">
      <alignment vertical="center" wrapText="1"/>
    </xf>
    <xf numFmtId="164" fontId="7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shrinkToFit="1"/>
    </xf>
    <xf numFmtId="0" fontId="3" fillId="2" borderId="0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166" fontId="3" fillId="2" borderId="0" xfId="0" applyNumberFormat="1" applyFont="1" applyFill="1"/>
    <xf numFmtId="0" fontId="18" fillId="2" borderId="1" xfId="0" applyFont="1" applyFill="1" applyBorder="1" applyAlignment="1">
      <alignment vertical="center" wrapText="1"/>
    </xf>
    <xf numFmtId="166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 shrinkToFit="1"/>
    </xf>
    <xf numFmtId="171" fontId="15" fillId="2" borderId="1" xfId="0" applyNumberFormat="1" applyFont="1" applyFill="1" applyBorder="1" applyAlignment="1" applyProtection="1">
      <alignment vertical="center" wrapText="1"/>
      <protection locked="0"/>
    </xf>
    <xf numFmtId="171" fontId="15" fillId="2" borderId="1" xfId="0" applyNumberFormat="1" applyFont="1" applyFill="1" applyBorder="1" applyAlignment="1" applyProtection="1">
      <alignment horizontal="left" vertical="center" shrinkToFit="1"/>
      <protection locked="0"/>
    </xf>
    <xf numFmtId="164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1" fillId="0" borderId="0" xfId="0" applyFont="1" applyFill="1"/>
    <xf numFmtId="0" fontId="1" fillId="2" borderId="0" xfId="0" applyFont="1" applyFill="1"/>
    <xf numFmtId="0" fontId="15" fillId="2" borderId="0" xfId="0" applyFont="1" applyFill="1"/>
    <xf numFmtId="0" fontId="21" fillId="0" borderId="0" xfId="0" applyFont="1" applyFill="1"/>
    <xf numFmtId="0" fontId="2" fillId="2" borderId="0" xfId="0" applyFont="1" applyFill="1" applyAlignment="1">
      <alignment shrinkToFit="1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shrinkToFi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Border="1" applyAlignment="1">
      <alignment vertical="center" shrinkToFit="1"/>
    </xf>
    <xf numFmtId="0" fontId="3" fillId="2" borderId="0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center" vertical="center" shrinkToFit="1"/>
    </xf>
    <xf numFmtId="0" fontId="22" fillId="0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vertical="center" shrinkToFit="1"/>
    </xf>
    <xf numFmtId="1" fontId="23" fillId="0" borderId="1" xfId="0" applyNumberFormat="1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shrinkToFit="1"/>
    </xf>
    <xf numFmtId="0" fontId="11" fillId="5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vertical="center" shrinkToFit="1"/>
    </xf>
    <xf numFmtId="1" fontId="25" fillId="5" borderId="1" xfId="0" applyNumberFormat="1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center" vertical="center" shrinkToFit="1"/>
    </xf>
    <xf numFmtId="0" fontId="11" fillId="6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shrinkToFit="1"/>
    </xf>
    <xf numFmtId="1" fontId="25" fillId="6" borderId="1" xfId="0" applyNumberFormat="1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center" vertical="center" shrinkToFit="1"/>
    </xf>
    <xf numFmtId="0" fontId="15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vertical="center" shrinkToFit="1"/>
    </xf>
    <xf numFmtId="1" fontId="26" fillId="2" borderId="1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shrinkToFit="1"/>
    </xf>
    <xf numFmtId="0" fontId="11" fillId="0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vertical="center" shrinkToFit="1"/>
    </xf>
    <xf numFmtId="0" fontId="21" fillId="0" borderId="1" xfId="0" applyFont="1" applyFill="1" applyBorder="1" applyAlignment="1">
      <alignment vertical="center" wrapText="1"/>
    </xf>
    <xf numFmtId="49" fontId="27" fillId="0" borderId="1" xfId="0" applyNumberFormat="1" applyFont="1" applyFill="1" applyBorder="1" applyAlignment="1">
      <alignment vertical="center" wrapText="1"/>
    </xf>
    <xf numFmtId="172" fontId="28" fillId="0" borderId="1" xfId="0" applyNumberFormat="1" applyFont="1" applyFill="1" applyBorder="1" applyAlignment="1">
      <alignment horizontal="righ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center" shrinkToFit="1"/>
    </xf>
    <xf numFmtId="0" fontId="15" fillId="2" borderId="0" xfId="0" applyFont="1" applyFill="1" applyAlignment="1">
      <alignment horizontal="left"/>
    </xf>
    <xf numFmtId="0" fontId="15" fillId="2" borderId="0" xfId="0" applyFont="1" applyFill="1" applyAlignment="1">
      <alignment shrinkToFit="1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left"/>
    </xf>
    <xf numFmtId="0" fontId="0" fillId="0" borderId="0" xfId="0" applyAlignment="1">
      <alignment horizontal="right"/>
    </xf>
    <xf numFmtId="0" fontId="39" fillId="0" borderId="1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left" vertical="center" wrapText="1"/>
    </xf>
    <xf numFmtId="1" fontId="40" fillId="2" borderId="1" xfId="0" applyNumberFormat="1" applyFont="1" applyFill="1" applyBorder="1" applyAlignment="1">
      <alignment horizontal="center" vertical="center" wrapText="1"/>
    </xf>
    <xf numFmtId="0" fontId="41" fillId="0" borderId="1" xfId="0" applyFont="1" applyBorder="1" applyAlignment="1">
      <alignment vertical="center" wrapText="1"/>
    </xf>
    <xf numFmtId="0" fontId="39" fillId="0" borderId="5" xfId="0" applyFont="1" applyFill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left" vertical="center" wrapText="1"/>
    </xf>
    <xf numFmtId="1" fontId="39" fillId="0" borderId="1" xfId="0" applyNumberFormat="1" applyFont="1" applyFill="1" applyBorder="1" applyAlignment="1">
      <alignment horizontal="center" vertical="center" wrapText="1"/>
    </xf>
    <xf numFmtId="0" fontId="33" fillId="0" borderId="1" xfId="0" applyFont="1" applyBorder="1" applyAlignment="1">
      <alignment vertical="center" wrapText="1"/>
    </xf>
    <xf numFmtId="0" fontId="39" fillId="0" borderId="1" xfId="0" applyFont="1" applyFill="1" applyBorder="1" applyAlignment="1">
      <alignment vertical="center" wrapText="1"/>
    </xf>
    <xf numFmtId="0" fontId="42" fillId="0" borderId="1" xfId="0" applyFont="1" applyBorder="1" applyAlignment="1">
      <alignment wrapText="1"/>
    </xf>
    <xf numFmtId="0" fontId="30" fillId="0" borderId="1" xfId="0" applyFont="1" applyBorder="1"/>
    <xf numFmtId="0" fontId="32" fillId="0" borderId="1" xfId="0" applyFont="1" applyBorder="1"/>
    <xf numFmtId="0" fontId="43" fillId="0" borderId="1" xfId="0" applyFont="1" applyBorder="1"/>
    <xf numFmtId="164" fontId="3" fillId="0" borderId="0" xfId="0" applyNumberFormat="1" applyFont="1" applyFill="1"/>
    <xf numFmtId="169" fontId="3" fillId="0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 wrapText="1"/>
    </xf>
    <xf numFmtId="165" fontId="13" fillId="2" borderId="1" xfId="0" applyNumberFormat="1" applyFont="1" applyFill="1" applyBorder="1" applyAlignment="1">
      <alignment horizontal="center" vertical="center" wrapText="1"/>
    </xf>
    <xf numFmtId="166" fontId="4" fillId="3" borderId="1" xfId="0" applyNumberFormat="1" applyFont="1" applyFill="1" applyBorder="1" applyAlignment="1">
      <alignment horizontal="center" vertical="center" wrapText="1"/>
    </xf>
    <xf numFmtId="168" fontId="4" fillId="3" borderId="1" xfId="0" applyNumberFormat="1" applyFont="1" applyFill="1" applyBorder="1" applyAlignment="1">
      <alignment horizontal="center" vertical="center" wrapText="1"/>
    </xf>
    <xf numFmtId="0" fontId="20" fillId="0" borderId="0" xfId="12">
      <alignment vertical="center"/>
    </xf>
    <xf numFmtId="0" fontId="19" fillId="0" borderId="0" xfId="12" applyFont="1" applyAlignment="1">
      <alignment horizontal="center" vertical="center"/>
    </xf>
    <xf numFmtId="1" fontId="56" fillId="7" borderId="0" xfId="23" applyNumberFormat="1" applyFont="1" applyFill="1" applyBorder="1" applyAlignment="1">
      <alignment horizontal="left" vertical="center"/>
    </xf>
    <xf numFmtId="0" fontId="57" fillId="0" borderId="0" xfId="12" applyFont="1">
      <alignment vertical="center"/>
    </xf>
    <xf numFmtId="0" fontId="19" fillId="0" borderId="0" xfId="12" applyFont="1">
      <alignment vertical="center"/>
    </xf>
    <xf numFmtId="2" fontId="59" fillId="0" borderId="1" xfId="23" applyNumberFormat="1" applyFont="1" applyFill="1" applyBorder="1" applyAlignment="1">
      <alignment horizontal="center" vertical="center" wrapText="1"/>
    </xf>
    <xf numFmtId="2" fontId="59" fillId="0" borderId="1" xfId="23" applyNumberFormat="1" applyFont="1" applyFill="1" applyBorder="1" applyAlignment="1">
      <alignment horizontal="left" vertical="center" wrapText="1"/>
    </xf>
    <xf numFmtId="0" fontId="56" fillId="7" borderId="2" xfId="23" applyFont="1" applyFill="1" applyBorder="1" applyAlignment="1">
      <alignment horizontal="center"/>
    </xf>
    <xf numFmtId="0" fontId="60" fillId="0" borderId="1" xfId="12" applyFont="1" applyFill="1" applyBorder="1" applyAlignment="1">
      <alignment horizontal="center" vertical="center"/>
    </xf>
    <xf numFmtId="2" fontId="61" fillId="0" borderId="1" xfId="23" applyNumberFormat="1" applyFont="1" applyFill="1" applyBorder="1" applyAlignment="1">
      <alignment horizontal="left" vertical="center"/>
    </xf>
    <xf numFmtId="173" fontId="20" fillId="0" borderId="0" xfId="12" applyNumberFormat="1">
      <alignment vertical="center"/>
    </xf>
    <xf numFmtId="0" fontId="19" fillId="0" borderId="1" xfId="12" applyFont="1" applyBorder="1" applyAlignment="1">
      <alignment horizontal="center" vertical="center"/>
    </xf>
    <xf numFmtId="0" fontId="60" fillId="7" borderId="1" xfId="12" applyFont="1" applyFill="1" applyBorder="1" applyAlignment="1">
      <alignment horizontal="center" vertical="center"/>
    </xf>
    <xf numFmtId="0" fontId="19" fillId="0" borderId="1" xfId="12" applyFont="1" applyBorder="1">
      <alignment vertical="center"/>
    </xf>
    <xf numFmtId="0" fontId="19" fillId="0" borderId="2" xfId="12" applyFont="1" applyBorder="1" applyAlignment="1">
      <alignment horizontal="center" vertical="center"/>
    </xf>
    <xf numFmtId="166" fontId="62" fillId="0" borderId="2" xfId="12" applyNumberFormat="1" applyFont="1" applyFill="1" applyBorder="1" applyAlignment="1">
      <alignment horizontal="center" vertical="center"/>
    </xf>
    <xf numFmtId="166" fontId="62" fillId="0" borderId="1" xfId="12" applyNumberFormat="1" applyFont="1" applyFill="1" applyBorder="1" applyAlignment="1">
      <alignment horizontal="center" vertical="center"/>
    </xf>
    <xf numFmtId="0" fontId="19" fillId="0" borderId="0" xfId="12" applyFont="1" applyAlignment="1">
      <alignment horizontal="left" vertical="center"/>
    </xf>
    <xf numFmtId="169" fontId="12" fillId="8" borderId="1" xfId="0" applyNumberFormat="1" applyFont="1" applyFill="1" applyBorder="1" applyAlignment="1">
      <alignment horizontal="center" vertical="center" wrapText="1"/>
    </xf>
    <xf numFmtId="1" fontId="60" fillId="0" borderId="1" xfId="23" applyNumberFormat="1" applyFont="1" applyFill="1" applyBorder="1" applyAlignment="1">
      <alignment horizontal="center" vertical="center" wrapText="1"/>
    </xf>
    <xf numFmtId="0" fontId="35" fillId="0" borderId="0" xfId="0" applyFont="1" applyAlignment="1">
      <alignment horizontal="left"/>
    </xf>
    <xf numFmtId="0" fontId="36" fillId="0" borderId="0" xfId="0" applyFont="1" applyAlignment="1">
      <alignment horizontal="center" vertical="center"/>
    </xf>
    <xf numFmtId="0" fontId="37" fillId="0" borderId="0" xfId="0" applyFont="1" applyBorder="1" applyAlignment="1">
      <alignment horizontal="right" vertical="center"/>
    </xf>
    <xf numFmtId="0" fontId="38" fillId="0" borderId="5" xfId="0" applyFont="1" applyBorder="1" applyAlignment="1">
      <alignment horizontal="center" vertical="center"/>
    </xf>
    <xf numFmtId="0" fontId="38" fillId="0" borderId="6" xfId="0" applyFont="1" applyBorder="1" applyAlignment="1">
      <alignment horizontal="center" vertical="center"/>
    </xf>
    <xf numFmtId="0" fontId="38" fillId="0" borderId="7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5" fillId="2" borderId="4" xfId="0" applyFont="1" applyFill="1" applyBorder="1" applyAlignment="1">
      <alignment horizontal="left"/>
    </xf>
    <xf numFmtId="2" fontId="54" fillId="7" borderId="0" xfId="23" applyNumberFormat="1" applyFont="1" applyFill="1" applyAlignment="1">
      <alignment horizontal="center" vertical="center" wrapText="1"/>
    </xf>
    <xf numFmtId="0" fontId="58" fillId="0" borderId="2" xfId="12" applyFont="1" applyBorder="1" applyAlignment="1">
      <alignment horizontal="center" vertical="center"/>
    </xf>
    <xf numFmtId="0" fontId="58" fillId="0" borderId="3" xfId="12" applyFont="1" applyBorder="1" applyAlignment="1">
      <alignment horizontal="center" vertical="center"/>
    </xf>
    <xf numFmtId="1" fontId="58" fillId="7" borderId="2" xfId="23" applyNumberFormat="1" applyFont="1" applyFill="1" applyBorder="1" applyAlignment="1">
      <alignment horizontal="center" vertical="center"/>
    </xf>
    <xf numFmtId="1" fontId="58" fillId="7" borderId="3" xfId="23" applyNumberFormat="1" applyFont="1" applyFill="1" applyBorder="1" applyAlignment="1">
      <alignment horizontal="center" vertical="center"/>
    </xf>
    <xf numFmtId="1" fontId="58" fillId="0" borderId="2" xfId="23" applyNumberFormat="1" applyFont="1" applyFill="1" applyBorder="1" applyAlignment="1">
      <alignment horizontal="center" vertical="center" wrapText="1"/>
    </xf>
    <xf numFmtId="1" fontId="58" fillId="0" borderId="3" xfId="23" applyNumberFormat="1" applyFont="1" applyFill="1" applyBorder="1" applyAlignment="1">
      <alignment horizontal="center" vertical="center" wrapText="1"/>
    </xf>
  </cellXfs>
  <cellStyles count="24">
    <cellStyle name="_ET_STYLE_NoName_00_" xfId="4"/>
    <cellStyle name="_ET_STYLE_NoName_00_ 10" xfId="6"/>
    <cellStyle name="常规" xfId="0" builtinId="0"/>
    <cellStyle name="常规 12 3" xfId="11"/>
    <cellStyle name="常规 12_Sheet7" xfId="1"/>
    <cellStyle name="常规 14" xfId="12"/>
    <cellStyle name="常规 18" xfId="13"/>
    <cellStyle name="常规 19" xfId="14"/>
    <cellStyle name="常规 2" xfId="10"/>
    <cellStyle name="常规 2 2" xfId="9"/>
    <cellStyle name="常规 2 4" xfId="16"/>
    <cellStyle name="常规 20" xfId="17"/>
    <cellStyle name="常规 24" xfId="15"/>
    <cellStyle name="常规 25" xfId="3"/>
    <cellStyle name="常规 26" xfId="7"/>
    <cellStyle name="常规 27" xfId="8"/>
    <cellStyle name="常规 28" xfId="18"/>
    <cellStyle name="常规 3 2" xfId="19"/>
    <cellStyle name="常规 4" xfId="20"/>
    <cellStyle name="常规 6" xfId="2"/>
    <cellStyle name="常规 8" xfId="5"/>
    <cellStyle name="常规_Sheet1" xfId="23"/>
    <cellStyle name="样式 1" xfId="21"/>
    <cellStyle name="样式 1 13" xf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"/>
  <sheetViews>
    <sheetView zoomScale="90" zoomScaleNormal="90" workbookViewId="0">
      <selection activeCell="E7" sqref="E7"/>
    </sheetView>
  </sheetViews>
  <sheetFormatPr defaultColWidth="8.75" defaultRowHeight="14.25"/>
  <cols>
    <col min="1" max="1" width="12.875" customWidth="1"/>
    <col min="2" max="2" width="40.125" customWidth="1"/>
    <col min="3" max="3" width="27.625" customWidth="1"/>
    <col min="4" max="4" width="22.25" customWidth="1"/>
    <col min="5" max="5" width="27.75" style="117" customWidth="1"/>
    <col min="6" max="6" width="26.625" customWidth="1"/>
    <col min="7" max="7" width="11.125" customWidth="1"/>
    <col min="8" max="8" width="11" customWidth="1"/>
    <col min="259" max="259" width="14.5" customWidth="1"/>
    <col min="260" max="260" width="50.625" customWidth="1"/>
    <col min="261" max="261" width="44" customWidth="1"/>
    <col min="262" max="262" width="42.125" customWidth="1"/>
    <col min="515" max="515" width="14.5" customWidth="1"/>
    <col min="516" max="516" width="50.625" customWidth="1"/>
    <col min="517" max="517" width="44" customWidth="1"/>
    <col min="518" max="518" width="42.125" customWidth="1"/>
    <col min="771" max="771" width="14.5" customWidth="1"/>
    <col min="772" max="772" width="50.625" customWidth="1"/>
    <col min="773" max="773" width="44" customWidth="1"/>
    <col min="774" max="774" width="42.125" customWidth="1"/>
    <col min="1027" max="1027" width="14.5" customWidth="1"/>
    <col min="1028" max="1028" width="50.625" customWidth="1"/>
    <col min="1029" max="1029" width="44" customWidth="1"/>
    <col min="1030" max="1030" width="42.125" customWidth="1"/>
    <col min="1283" max="1283" width="14.5" customWidth="1"/>
    <col min="1284" max="1284" width="50.625" customWidth="1"/>
    <col min="1285" max="1285" width="44" customWidth="1"/>
    <col min="1286" max="1286" width="42.125" customWidth="1"/>
    <col min="1539" max="1539" width="14.5" customWidth="1"/>
    <col min="1540" max="1540" width="50.625" customWidth="1"/>
    <col min="1541" max="1541" width="44" customWidth="1"/>
    <col min="1542" max="1542" width="42.125" customWidth="1"/>
    <col min="1795" max="1795" width="14.5" customWidth="1"/>
    <col min="1796" max="1796" width="50.625" customWidth="1"/>
    <col min="1797" max="1797" width="44" customWidth="1"/>
    <col min="1798" max="1798" width="42.125" customWidth="1"/>
    <col min="2051" max="2051" width="14.5" customWidth="1"/>
    <col min="2052" max="2052" width="50.625" customWidth="1"/>
    <col min="2053" max="2053" width="44" customWidth="1"/>
    <col min="2054" max="2054" width="42.125" customWidth="1"/>
    <col min="2307" max="2307" width="14.5" customWidth="1"/>
    <col min="2308" max="2308" width="50.625" customWidth="1"/>
    <col min="2309" max="2309" width="44" customWidth="1"/>
    <col min="2310" max="2310" width="42.125" customWidth="1"/>
    <col min="2563" max="2563" width="14.5" customWidth="1"/>
    <col min="2564" max="2564" width="50.625" customWidth="1"/>
    <col min="2565" max="2565" width="44" customWidth="1"/>
    <col min="2566" max="2566" width="42.125" customWidth="1"/>
    <col min="2819" max="2819" width="14.5" customWidth="1"/>
    <col min="2820" max="2820" width="50.625" customWidth="1"/>
    <col min="2821" max="2821" width="44" customWidth="1"/>
    <col min="2822" max="2822" width="42.125" customWidth="1"/>
    <col min="3075" max="3075" width="14.5" customWidth="1"/>
    <col min="3076" max="3076" width="50.625" customWidth="1"/>
    <col min="3077" max="3077" width="44" customWidth="1"/>
    <col min="3078" max="3078" width="42.125" customWidth="1"/>
    <col min="3331" max="3331" width="14.5" customWidth="1"/>
    <col min="3332" max="3332" width="50.625" customWidth="1"/>
    <col min="3333" max="3333" width="44" customWidth="1"/>
    <col min="3334" max="3334" width="42.125" customWidth="1"/>
    <col min="3587" max="3587" width="14.5" customWidth="1"/>
    <col min="3588" max="3588" width="50.625" customWidth="1"/>
    <col min="3589" max="3589" width="44" customWidth="1"/>
    <col min="3590" max="3590" width="42.125" customWidth="1"/>
    <col min="3843" max="3843" width="14.5" customWidth="1"/>
    <col min="3844" max="3844" width="50.625" customWidth="1"/>
    <col min="3845" max="3845" width="44" customWidth="1"/>
    <col min="3846" max="3846" width="42.125" customWidth="1"/>
    <col min="4099" max="4099" width="14.5" customWidth="1"/>
    <col min="4100" max="4100" width="50.625" customWidth="1"/>
    <col min="4101" max="4101" width="44" customWidth="1"/>
    <col min="4102" max="4102" width="42.125" customWidth="1"/>
    <col min="4355" max="4355" width="14.5" customWidth="1"/>
    <col min="4356" max="4356" width="50.625" customWidth="1"/>
    <col min="4357" max="4357" width="44" customWidth="1"/>
    <col min="4358" max="4358" width="42.125" customWidth="1"/>
    <col min="4611" max="4611" width="14.5" customWidth="1"/>
    <col min="4612" max="4612" width="50.625" customWidth="1"/>
    <col min="4613" max="4613" width="44" customWidth="1"/>
    <col min="4614" max="4614" width="42.125" customWidth="1"/>
    <col min="4867" max="4867" width="14.5" customWidth="1"/>
    <col min="4868" max="4868" width="50.625" customWidth="1"/>
    <col min="4869" max="4869" width="44" customWidth="1"/>
    <col min="4870" max="4870" width="42.125" customWidth="1"/>
    <col min="5123" max="5123" width="14.5" customWidth="1"/>
    <col min="5124" max="5124" width="50.625" customWidth="1"/>
    <col min="5125" max="5125" width="44" customWidth="1"/>
    <col min="5126" max="5126" width="42.125" customWidth="1"/>
    <col min="5379" max="5379" width="14.5" customWidth="1"/>
    <col min="5380" max="5380" width="50.625" customWidth="1"/>
    <col min="5381" max="5381" width="44" customWidth="1"/>
    <col min="5382" max="5382" width="42.125" customWidth="1"/>
    <col min="5635" max="5635" width="14.5" customWidth="1"/>
    <col min="5636" max="5636" width="50.625" customWidth="1"/>
    <col min="5637" max="5637" width="44" customWidth="1"/>
    <col min="5638" max="5638" width="42.125" customWidth="1"/>
    <col min="5891" max="5891" width="14.5" customWidth="1"/>
    <col min="5892" max="5892" width="50.625" customWidth="1"/>
    <col min="5893" max="5893" width="44" customWidth="1"/>
    <col min="5894" max="5894" width="42.125" customWidth="1"/>
    <col min="6147" max="6147" width="14.5" customWidth="1"/>
    <col min="6148" max="6148" width="50.625" customWidth="1"/>
    <col min="6149" max="6149" width="44" customWidth="1"/>
    <col min="6150" max="6150" width="42.125" customWidth="1"/>
    <col min="6403" max="6403" width="14.5" customWidth="1"/>
    <col min="6404" max="6404" width="50.625" customWidth="1"/>
    <col min="6405" max="6405" width="44" customWidth="1"/>
    <col min="6406" max="6406" width="42.125" customWidth="1"/>
    <col min="6659" max="6659" width="14.5" customWidth="1"/>
    <col min="6660" max="6660" width="50.625" customWidth="1"/>
    <col min="6661" max="6661" width="44" customWidth="1"/>
    <col min="6662" max="6662" width="42.125" customWidth="1"/>
    <col min="6915" max="6915" width="14.5" customWidth="1"/>
    <col min="6916" max="6916" width="50.625" customWidth="1"/>
    <col min="6917" max="6917" width="44" customWidth="1"/>
    <col min="6918" max="6918" width="42.125" customWidth="1"/>
    <col min="7171" max="7171" width="14.5" customWidth="1"/>
    <col min="7172" max="7172" width="50.625" customWidth="1"/>
    <col min="7173" max="7173" width="44" customWidth="1"/>
    <col min="7174" max="7174" width="42.125" customWidth="1"/>
    <col min="7427" max="7427" width="14.5" customWidth="1"/>
    <col min="7428" max="7428" width="50.625" customWidth="1"/>
    <col min="7429" max="7429" width="44" customWidth="1"/>
    <col min="7430" max="7430" width="42.125" customWidth="1"/>
    <col min="7683" max="7683" width="14.5" customWidth="1"/>
    <col min="7684" max="7684" width="50.625" customWidth="1"/>
    <col min="7685" max="7685" width="44" customWidth="1"/>
    <col min="7686" max="7686" width="42.125" customWidth="1"/>
    <col min="7939" max="7939" width="14.5" customWidth="1"/>
    <col min="7940" max="7940" width="50.625" customWidth="1"/>
    <col min="7941" max="7941" width="44" customWidth="1"/>
    <col min="7942" max="7942" width="42.125" customWidth="1"/>
    <col min="8195" max="8195" width="14.5" customWidth="1"/>
    <col min="8196" max="8196" width="50.625" customWidth="1"/>
    <col min="8197" max="8197" width="44" customWidth="1"/>
    <col min="8198" max="8198" width="42.125" customWidth="1"/>
    <col min="8451" max="8451" width="14.5" customWidth="1"/>
    <col min="8452" max="8452" width="50.625" customWidth="1"/>
    <col min="8453" max="8453" width="44" customWidth="1"/>
    <col min="8454" max="8454" width="42.125" customWidth="1"/>
    <col min="8707" max="8707" width="14.5" customWidth="1"/>
    <col min="8708" max="8708" width="50.625" customWidth="1"/>
    <col min="8709" max="8709" width="44" customWidth="1"/>
    <col min="8710" max="8710" width="42.125" customWidth="1"/>
    <col min="8963" max="8963" width="14.5" customWidth="1"/>
    <col min="8964" max="8964" width="50.625" customWidth="1"/>
    <col min="8965" max="8965" width="44" customWidth="1"/>
    <col min="8966" max="8966" width="42.125" customWidth="1"/>
    <col min="9219" max="9219" width="14.5" customWidth="1"/>
    <col min="9220" max="9220" width="50.625" customWidth="1"/>
    <col min="9221" max="9221" width="44" customWidth="1"/>
    <col min="9222" max="9222" width="42.125" customWidth="1"/>
    <col min="9475" max="9475" width="14.5" customWidth="1"/>
    <col min="9476" max="9476" width="50.625" customWidth="1"/>
    <col min="9477" max="9477" width="44" customWidth="1"/>
    <col min="9478" max="9478" width="42.125" customWidth="1"/>
    <col min="9731" max="9731" width="14.5" customWidth="1"/>
    <col min="9732" max="9732" width="50.625" customWidth="1"/>
    <col min="9733" max="9733" width="44" customWidth="1"/>
    <col min="9734" max="9734" width="42.125" customWidth="1"/>
    <col min="9987" max="9987" width="14.5" customWidth="1"/>
    <col min="9988" max="9988" width="50.625" customWidth="1"/>
    <col min="9989" max="9989" width="44" customWidth="1"/>
    <col min="9990" max="9990" width="42.125" customWidth="1"/>
    <col min="10243" max="10243" width="14.5" customWidth="1"/>
    <col min="10244" max="10244" width="50.625" customWidth="1"/>
    <col min="10245" max="10245" width="44" customWidth="1"/>
    <col min="10246" max="10246" width="42.125" customWidth="1"/>
    <col min="10499" max="10499" width="14.5" customWidth="1"/>
    <col min="10500" max="10500" width="50.625" customWidth="1"/>
    <col min="10501" max="10501" width="44" customWidth="1"/>
    <col min="10502" max="10502" width="42.125" customWidth="1"/>
    <col min="10755" max="10755" width="14.5" customWidth="1"/>
    <col min="10756" max="10756" width="50.625" customWidth="1"/>
    <col min="10757" max="10757" width="44" customWidth="1"/>
    <col min="10758" max="10758" width="42.125" customWidth="1"/>
    <col min="11011" max="11011" width="14.5" customWidth="1"/>
    <col min="11012" max="11012" width="50.625" customWidth="1"/>
    <col min="11013" max="11013" width="44" customWidth="1"/>
    <col min="11014" max="11014" width="42.125" customWidth="1"/>
    <col min="11267" max="11267" width="14.5" customWidth="1"/>
    <col min="11268" max="11268" width="50.625" customWidth="1"/>
    <col min="11269" max="11269" width="44" customWidth="1"/>
    <col min="11270" max="11270" width="42.125" customWidth="1"/>
    <col min="11523" max="11523" width="14.5" customWidth="1"/>
    <col min="11524" max="11524" width="50.625" customWidth="1"/>
    <col min="11525" max="11525" width="44" customWidth="1"/>
    <col min="11526" max="11526" width="42.125" customWidth="1"/>
    <col min="11779" max="11779" width="14.5" customWidth="1"/>
    <col min="11780" max="11780" width="50.625" customWidth="1"/>
    <col min="11781" max="11781" width="44" customWidth="1"/>
    <col min="11782" max="11782" width="42.125" customWidth="1"/>
    <col min="12035" max="12035" width="14.5" customWidth="1"/>
    <col min="12036" max="12036" width="50.625" customWidth="1"/>
    <col min="12037" max="12037" width="44" customWidth="1"/>
    <col min="12038" max="12038" width="42.125" customWidth="1"/>
    <col min="12291" max="12291" width="14.5" customWidth="1"/>
    <col min="12292" max="12292" width="50.625" customWidth="1"/>
    <col min="12293" max="12293" width="44" customWidth="1"/>
    <col min="12294" max="12294" width="42.125" customWidth="1"/>
    <col min="12547" max="12547" width="14.5" customWidth="1"/>
    <col min="12548" max="12548" width="50.625" customWidth="1"/>
    <col min="12549" max="12549" width="44" customWidth="1"/>
    <col min="12550" max="12550" width="42.125" customWidth="1"/>
    <col min="12803" max="12803" width="14.5" customWidth="1"/>
    <col min="12804" max="12804" width="50.625" customWidth="1"/>
    <col min="12805" max="12805" width="44" customWidth="1"/>
    <col min="12806" max="12806" width="42.125" customWidth="1"/>
    <col min="13059" max="13059" width="14.5" customWidth="1"/>
    <col min="13060" max="13060" width="50.625" customWidth="1"/>
    <col min="13061" max="13061" width="44" customWidth="1"/>
    <col min="13062" max="13062" width="42.125" customWidth="1"/>
    <col min="13315" max="13315" width="14.5" customWidth="1"/>
    <col min="13316" max="13316" width="50.625" customWidth="1"/>
    <col min="13317" max="13317" width="44" customWidth="1"/>
    <col min="13318" max="13318" width="42.125" customWidth="1"/>
    <col min="13571" max="13571" width="14.5" customWidth="1"/>
    <col min="13572" max="13572" width="50.625" customWidth="1"/>
    <col min="13573" max="13573" width="44" customWidth="1"/>
    <col min="13574" max="13574" width="42.125" customWidth="1"/>
    <col min="13827" max="13827" width="14.5" customWidth="1"/>
    <col min="13828" max="13828" width="50.625" customWidth="1"/>
    <col min="13829" max="13829" width="44" customWidth="1"/>
    <col min="13830" max="13830" width="42.125" customWidth="1"/>
    <col min="14083" max="14083" width="14.5" customWidth="1"/>
    <col min="14084" max="14084" width="50.625" customWidth="1"/>
    <col min="14085" max="14085" width="44" customWidth="1"/>
    <col min="14086" max="14086" width="42.125" customWidth="1"/>
    <col min="14339" max="14339" width="14.5" customWidth="1"/>
    <col min="14340" max="14340" width="50.625" customWidth="1"/>
    <col min="14341" max="14341" width="44" customWidth="1"/>
    <col min="14342" max="14342" width="42.125" customWidth="1"/>
    <col min="14595" max="14595" width="14.5" customWidth="1"/>
    <col min="14596" max="14596" width="50.625" customWidth="1"/>
    <col min="14597" max="14597" width="44" customWidth="1"/>
    <col min="14598" max="14598" width="42.125" customWidth="1"/>
    <col min="14851" max="14851" width="14.5" customWidth="1"/>
    <col min="14852" max="14852" width="50.625" customWidth="1"/>
    <col min="14853" max="14853" width="44" customWidth="1"/>
    <col min="14854" max="14854" width="42.125" customWidth="1"/>
    <col min="15107" max="15107" width="14.5" customWidth="1"/>
    <col min="15108" max="15108" width="50.625" customWidth="1"/>
    <col min="15109" max="15109" width="44" customWidth="1"/>
    <col min="15110" max="15110" width="42.125" customWidth="1"/>
    <col min="15363" max="15363" width="14.5" customWidth="1"/>
    <col min="15364" max="15364" width="50.625" customWidth="1"/>
    <col min="15365" max="15365" width="44" customWidth="1"/>
    <col min="15366" max="15366" width="42.125" customWidth="1"/>
    <col min="15619" max="15619" width="14.5" customWidth="1"/>
    <col min="15620" max="15620" width="50.625" customWidth="1"/>
    <col min="15621" max="15621" width="44" customWidth="1"/>
    <col min="15622" max="15622" width="42.125" customWidth="1"/>
    <col min="15875" max="15875" width="14.5" customWidth="1"/>
    <col min="15876" max="15876" width="50.625" customWidth="1"/>
    <col min="15877" max="15877" width="44" customWidth="1"/>
    <col min="15878" max="15878" width="42.125" customWidth="1"/>
    <col min="16131" max="16131" width="14.5" customWidth="1"/>
    <col min="16132" max="16132" width="50.625" customWidth="1"/>
    <col min="16133" max="16133" width="44" customWidth="1"/>
    <col min="16134" max="16134" width="42.125" customWidth="1"/>
  </cols>
  <sheetData>
    <row r="1" spans="1:11" ht="30" customHeight="1">
      <c r="A1" s="163" t="s">
        <v>0</v>
      </c>
      <c r="B1" s="163"/>
      <c r="C1" s="118"/>
      <c r="D1" s="118"/>
      <c r="E1" s="119"/>
    </row>
    <row r="2" spans="1:11" ht="40.5" customHeight="1">
      <c r="A2" s="164" t="s">
        <v>1</v>
      </c>
      <c r="B2" s="164"/>
      <c r="C2" s="164"/>
      <c r="D2" s="164"/>
      <c r="E2" s="164"/>
      <c r="F2" s="164"/>
    </row>
    <row r="3" spans="1:11" ht="23.45" customHeight="1">
      <c r="B3" s="165"/>
      <c r="C3" s="165"/>
      <c r="D3" s="165"/>
      <c r="E3" s="165"/>
    </row>
    <row r="4" spans="1:11" s="112" customFormat="1" ht="39.75" customHeight="1">
      <c r="A4" s="170" t="s">
        <v>2</v>
      </c>
      <c r="B4" s="170" t="s">
        <v>3</v>
      </c>
      <c r="C4" s="166" t="s">
        <v>4</v>
      </c>
      <c r="D4" s="167"/>
      <c r="E4" s="168"/>
      <c r="F4" s="172" t="s">
        <v>5</v>
      </c>
    </row>
    <row r="5" spans="1:11" s="113" customFormat="1" ht="42" customHeight="1">
      <c r="A5" s="171"/>
      <c r="B5" s="171"/>
      <c r="C5" s="120" t="s">
        <v>6</v>
      </c>
      <c r="D5" s="120" t="s">
        <v>7</v>
      </c>
      <c r="E5" s="121" t="s">
        <v>8</v>
      </c>
      <c r="F5" s="173"/>
    </row>
    <row r="6" spans="1:11" s="114" customFormat="1" ht="40.5" customHeight="1">
      <c r="A6" s="122"/>
      <c r="B6" s="123" t="s">
        <v>9</v>
      </c>
      <c r="C6" s="123"/>
      <c r="D6" s="123"/>
      <c r="E6" s="124"/>
      <c r="F6" s="125"/>
    </row>
    <row r="7" spans="1:11" s="114" customFormat="1" ht="40.5" customHeight="1">
      <c r="A7" s="122" t="s">
        <v>10</v>
      </c>
      <c r="B7" s="123" t="s">
        <v>11</v>
      </c>
      <c r="C7" s="123"/>
      <c r="D7" s="123"/>
      <c r="E7" s="124"/>
      <c r="F7" s="125"/>
    </row>
    <row r="8" spans="1:11" s="114" customFormat="1" ht="40.5" customHeight="1">
      <c r="A8" s="122" t="s">
        <v>12</v>
      </c>
      <c r="B8" s="123" t="s">
        <v>13</v>
      </c>
      <c r="C8" s="123"/>
      <c r="D8" s="123"/>
      <c r="E8" s="124"/>
      <c r="F8" s="125"/>
    </row>
    <row r="9" spans="1:11" s="115" customFormat="1" ht="37.5" customHeight="1">
      <c r="A9" s="126">
        <v>1</v>
      </c>
      <c r="B9" s="127" t="s">
        <v>14</v>
      </c>
      <c r="C9" s="127"/>
      <c r="D9" s="127"/>
      <c r="E9" s="128"/>
      <c r="F9" s="129"/>
      <c r="H9" s="114"/>
      <c r="I9" s="114"/>
      <c r="J9" s="114"/>
      <c r="K9" s="114"/>
    </row>
    <row r="10" spans="1:11" s="113" customFormat="1" ht="40.5" customHeight="1">
      <c r="A10" s="126">
        <v>2</v>
      </c>
      <c r="B10" s="130" t="s">
        <v>15</v>
      </c>
      <c r="C10" s="130"/>
      <c r="D10" s="130"/>
      <c r="E10" s="128"/>
      <c r="F10" s="129"/>
      <c r="H10" s="114"/>
      <c r="I10" s="114"/>
      <c r="J10" s="114"/>
      <c r="K10" s="114"/>
    </row>
    <row r="11" spans="1:11" s="113" customFormat="1" ht="35.450000000000003" customHeight="1">
      <c r="A11" s="126">
        <v>3</v>
      </c>
      <c r="B11" s="130" t="s">
        <v>16</v>
      </c>
      <c r="C11" s="130"/>
      <c r="D11" s="130"/>
      <c r="E11" s="128"/>
      <c r="F11" s="129"/>
      <c r="H11" s="114"/>
      <c r="I11" s="114"/>
      <c r="J11" s="114"/>
      <c r="K11" s="114"/>
    </row>
    <row r="12" spans="1:11" s="113" customFormat="1" ht="31.9" customHeight="1">
      <c r="A12" s="126">
        <v>4</v>
      </c>
      <c r="B12" s="130" t="s">
        <v>17</v>
      </c>
      <c r="C12" s="130"/>
      <c r="D12" s="130"/>
      <c r="E12" s="128"/>
      <c r="F12" s="131"/>
      <c r="H12" s="114"/>
      <c r="I12" s="114"/>
      <c r="J12" s="114"/>
      <c r="K12" s="114"/>
    </row>
    <row r="13" spans="1:11" s="113" customFormat="1" ht="34.15" customHeight="1">
      <c r="A13" s="126">
        <v>5</v>
      </c>
      <c r="B13" s="130" t="s">
        <v>18</v>
      </c>
      <c r="C13" s="130"/>
      <c r="D13" s="130"/>
      <c r="E13" s="128"/>
      <c r="F13" s="132"/>
      <c r="H13" s="114"/>
      <c r="I13" s="114"/>
      <c r="J13" s="114"/>
      <c r="K13" s="114"/>
    </row>
    <row r="14" spans="1:11" s="113" customFormat="1" ht="30" customHeight="1">
      <c r="A14" s="126">
        <v>6</v>
      </c>
      <c r="B14" s="130" t="s">
        <v>19</v>
      </c>
      <c r="C14" s="130"/>
      <c r="D14" s="130"/>
      <c r="E14" s="128"/>
      <c r="F14" s="132"/>
      <c r="H14" s="114"/>
      <c r="I14" s="114"/>
      <c r="J14" s="114"/>
      <c r="K14" s="114"/>
    </row>
    <row r="15" spans="1:11" s="113" customFormat="1" ht="34.9" customHeight="1">
      <c r="A15" s="126">
        <v>7</v>
      </c>
      <c r="B15" s="130" t="s">
        <v>20</v>
      </c>
      <c r="C15" s="130"/>
      <c r="D15" s="130"/>
      <c r="E15" s="128"/>
      <c r="F15" s="132"/>
      <c r="H15" s="114"/>
      <c r="I15" s="114"/>
      <c r="J15" s="114"/>
      <c r="K15" s="114"/>
    </row>
    <row r="16" spans="1:11" s="113" customFormat="1" ht="34.15" customHeight="1">
      <c r="A16" s="126">
        <v>8</v>
      </c>
      <c r="B16" s="130" t="s">
        <v>21</v>
      </c>
      <c r="C16" s="130"/>
      <c r="D16" s="130"/>
      <c r="E16" s="128"/>
      <c r="F16" s="132"/>
    </row>
    <row r="17" spans="1:12" s="113" customFormat="1" ht="30" customHeight="1">
      <c r="A17" s="126">
        <v>9</v>
      </c>
      <c r="B17" s="130" t="s">
        <v>22</v>
      </c>
      <c r="C17" s="130"/>
      <c r="D17" s="130"/>
      <c r="E17" s="128"/>
      <c r="F17" s="132"/>
    </row>
    <row r="18" spans="1:12" s="113" customFormat="1" ht="30" customHeight="1">
      <c r="A18" s="126">
        <v>10</v>
      </c>
      <c r="B18" s="130" t="s">
        <v>23</v>
      </c>
      <c r="C18" s="130"/>
      <c r="D18" s="130"/>
      <c r="E18" s="128"/>
      <c r="F18" s="132"/>
    </row>
    <row r="19" spans="1:12" s="115" customFormat="1" ht="30" customHeight="1">
      <c r="A19" s="126">
        <v>11</v>
      </c>
      <c r="B19" s="130" t="s">
        <v>24</v>
      </c>
      <c r="C19" s="130"/>
      <c r="D19" s="130"/>
      <c r="E19" s="128"/>
      <c r="F19" s="133"/>
      <c r="J19" s="113"/>
      <c r="K19" s="113"/>
      <c r="L19" s="113"/>
    </row>
    <row r="20" spans="1:12" s="115" customFormat="1" ht="30" customHeight="1">
      <c r="A20" s="126">
        <v>12</v>
      </c>
      <c r="B20" s="130" t="s">
        <v>25</v>
      </c>
      <c r="C20" s="130"/>
      <c r="D20" s="130"/>
      <c r="E20" s="128"/>
      <c r="F20" s="133"/>
      <c r="J20" s="113"/>
      <c r="K20" s="113"/>
      <c r="L20" s="113"/>
    </row>
    <row r="21" spans="1:12" s="113" customFormat="1" ht="30" customHeight="1">
      <c r="A21" s="126">
        <v>13</v>
      </c>
      <c r="B21" s="130" t="s">
        <v>26</v>
      </c>
      <c r="C21" s="130"/>
      <c r="D21" s="130"/>
      <c r="E21" s="128"/>
      <c r="F21" s="134"/>
    </row>
    <row r="22" spans="1:12" s="113" customFormat="1" ht="30" customHeight="1">
      <c r="A22" s="126">
        <v>14</v>
      </c>
      <c r="B22" s="130" t="s">
        <v>27</v>
      </c>
      <c r="C22" s="130"/>
      <c r="D22" s="130"/>
      <c r="E22" s="128"/>
      <c r="F22" s="132"/>
    </row>
    <row r="23" spans="1:12" s="113" customFormat="1" ht="30" customHeight="1">
      <c r="A23" s="126">
        <v>15</v>
      </c>
      <c r="B23" s="130" t="s">
        <v>28</v>
      </c>
      <c r="C23" s="130"/>
      <c r="D23" s="130"/>
      <c r="E23" s="128"/>
      <c r="F23" s="132"/>
    </row>
    <row r="24" spans="1:12" s="113" customFormat="1" ht="30" customHeight="1">
      <c r="A24" s="126">
        <v>16</v>
      </c>
      <c r="B24" s="130" t="s">
        <v>29</v>
      </c>
      <c r="C24" s="130"/>
      <c r="D24" s="130"/>
      <c r="E24" s="128"/>
      <c r="F24" s="132"/>
    </row>
    <row r="25" spans="1:12" s="113" customFormat="1" ht="30" customHeight="1">
      <c r="A25" s="126">
        <v>17</v>
      </c>
      <c r="B25" s="130" t="s">
        <v>30</v>
      </c>
      <c r="C25" s="130"/>
      <c r="D25" s="130"/>
      <c r="E25" s="128"/>
      <c r="F25" s="132"/>
    </row>
    <row r="26" spans="1:12" s="113" customFormat="1" ht="30" customHeight="1">
      <c r="A26" s="126">
        <v>18</v>
      </c>
      <c r="B26" s="130" t="s">
        <v>31</v>
      </c>
      <c r="C26" s="130"/>
      <c r="D26" s="130"/>
      <c r="E26" s="128"/>
      <c r="F26" s="132"/>
    </row>
    <row r="27" spans="1:12" s="116" customFormat="1" ht="33" customHeight="1">
      <c r="A27" s="169" t="s">
        <v>32</v>
      </c>
      <c r="B27" s="169"/>
      <c r="C27" s="169"/>
      <c r="D27" s="169"/>
      <c r="E27" s="169"/>
      <c r="F27" s="169"/>
    </row>
    <row r="28" spans="1:12" ht="36.75" customHeight="1"/>
  </sheetData>
  <mergeCells count="8">
    <mergeCell ref="A1:B1"/>
    <mergeCell ref="A2:F2"/>
    <mergeCell ref="B3:E3"/>
    <mergeCell ref="C4:E4"/>
    <mergeCell ref="A27:F27"/>
    <mergeCell ref="A4:A5"/>
    <mergeCell ref="B4:B5"/>
    <mergeCell ref="F4:F5"/>
  </mergeCells>
  <phoneticPr fontId="52" type="noConversion"/>
  <printOptions horizontalCentered="1" verticalCentered="1"/>
  <pageMargins left="0.70833333333333304" right="0.70833333333333304" top="0.74791666666666701" bottom="0.74791666666666701" header="0.31458333333333299" footer="0.31458333333333299"/>
  <pageSetup paperSize="9" scale="5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H43"/>
  <sheetViews>
    <sheetView zoomScale="110" zoomScaleNormal="110" workbookViewId="0">
      <pane ySplit="4" topLeftCell="A5" activePane="bottomLeft" state="frozen"/>
      <selection pane="bottomLeft" activeCell="G6" sqref="G6"/>
    </sheetView>
  </sheetViews>
  <sheetFormatPr defaultColWidth="9" defaultRowHeight="15.75"/>
  <cols>
    <col min="1" max="1" width="6.625" style="7" customWidth="1"/>
    <col min="2" max="2" width="38" style="11" customWidth="1"/>
    <col min="3" max="3" width="17.375" style="75" customWidth="1"/>
    <col min="4" max="4" width="12.625" style="76" customWidth="1"/>
    <col min="5" max="5" width="21.25" style="8" customWidth="1"/>
    <col min="6" max="6" width="20.75" style="8" customWidth="1"/>
    <col min="7" max="7" width="11.75" style="76" customWidth="1"/>
    <col min="8" max="8" width="56" style="77" customWidth="1"/>
    <col min="9" max="16384" width="9" style="13"/>
  </cols>
  <sheetData>
    <row r="1" spans="1:8" ht="21" customHeight="1">
      <c r="A1" s="78" t="s">
        <v>33</v>
      </c>
      <c r="B1" s="78"/>
      <c r="C1" s="79"/>
    </row>
    <row r="2" spans="1:8" ht="27" customHeight="1">
      <c r="A2" s="174" t="s">
        <v>34</v>
      </c>
      <c r="B2" s="175"/>
      <c r="C2" s="175"/>
      <c r="D2" s="175"/>
      <c r="E2" s="175"/>
      <c r="F2" s="175"/>
      <c r="G2" s="175"/>
      <c r="H2" s="80"/>
    </row>
    <row r="3" spans="1:8" ht="12.6" customHeight="1">
      <c r="A3" s="17"/>
      <c r="B3" s="20"/>
      <c r="C3" s="81"/>
      <c r="D3" s="20"/>
      <c r="E3" s="18"/>
      <c r="F3" s="18"/>
      <c r="G3" s="20"/>
      <c r="H3" s="82"/>
    </row>
    <row r="4" spans="1:8" s="1" customFormat="1" ht="46.15" customHeight="1">
      <c r="A4" s="22" t="s">
        <v>2</v>
      </c>
      <c r="B4" s="23" t="s">
        <v>35</v>
      </c>
      <c r="C4" s="22" t="s">
        <v>36</v>
      </c>
      <c r="D4" s="23" t="s">
        <v>37</v>
      </c>
      <c r="E4" s="23" t="s">
        <v>38</v>
      </c>
      <c r="F4" s="23" t="s">
        <v>39</v>
      </c>
      <c r="G4" s="24" t="s">
        <v>40</v>
      </c>
      <c r="H4" s="58" t="s">
        <v>41</v>
      </c>
    </row>
    <row r="5" spans="1:8" s="71" customFormat="1" ht="42.75" customHeight="1">
      <c r="A5" s="83"/>
      <c r="B5" s="84" t="s">
        <v>42</v>
      </c>
      <c r="C5" s="85"/>
      <c r="D5" s="84"/>
      <c r="E5" s="84"/>
      <c r="F5" s="84"/>
      <c r="G5" s="86"/>
      <c r="H5" s="87"/>
    </row>
    <row r="6" spans="1:8" s="71" customFormat="1" ht="27" customHeight="1">
      <c r="A6" s="83" t="s">
        <v>43</v>
      </c>
      <c r="B6" s="84" t="s">
        <v>6</v>
      </c>
      <c r="C6" s="85"/>
      <c r="D6" s="84"/>
      <c r="E6" s="84"/>
      <c r="F6" s="84"/>
      <c r="G6" s="86"/>
      <c r="H6" s="87"/>
    </row>
    <row r="7" spans="1:8" s="71" customFormat="1" ht="27" customHeight="1">
      <c r="A7" s="83" t="s">
        <v>43</v>
      </c>
      <c r="B7" s="84" t="s">
        <v>7</v>
      </c>
      <c r="C7" s="85"/>
      <c r="D7" s="84"/>
      <c r="E7" s="84"/>
      <c r="F7" s="84"/>
      <c r="G7" s="86"/>
      <c r="H7" s="87"/>
    </row>
    <row r="8" spans="1:8" s="71" customFormat="1" ht="27" customHeight="1">
      <c r="A8" s="83"/>
      <c r="B8" s="84"/>
      <c r="C8" s="85"/>
      <c r="D8" s="84"/>
      <c r="E8" s="84"/>
      <c r="F8" s="84"/>
      <c r="G8" s="86"/>
      <c r="H8" s="87"/>
    </row>
    <row r="9" spans="1:8" s="72" customFormat="1" ht="27" customHeight="1">
      <c r="A9" s="88" t="s">
        <v>10</v>
      </c>
      <c r="B9" s="89" t="s">
        <v>6</v>
      </c>
      <c r="C9" s="90"/>
      <c r="D9" s="89"/>
      <c r="E9" s="89"/>
      <c r="F9" s="89"/>
      <c r="G9" s="91"/>
      <c r="H9" s="92"/>
    </row>
    <row r="10" spans="1:8" s="72" customFormat="1" ht="27" customHeight="1">
      <c r="A10" s="93">
        <v>1</v>
      </c>
      <c r="B10" s="94" t="s">
        <v>44</v>
      </c>
      <c r="C10" s="95"/>
      <c r="D10" s="94"/>
      <c r="E10" s="94"/>
      <c r="F10" s="94"/>
      <c r="G10" s="96"/>
      <c r="H10" s="97"/>
    </row>
    <row r="11" spans="1:8" s="73" customFormat="1" ht="26.25" customHeight="1">
      <c r="A11" s="98">
        <v>1.1000000000000001</v>
      </c>
      <c r="B11" s="99" t="s">
        <v>45</v>
      </c>
      <c r="C11" s="100"/>
      <c r="D11" s="99"/>
      <c r="E11" s="99"/>
      <c r="F11" s="99"/>
      <c r="G11" s="101"/>
      <c r="H11" s="41"/>
    </row>
    <row r="12" spans="1:8" s="73" customFormat="1" ht="26.25" customHeight="1">
      <c r="A12" s="98">
        <v>1.2</v>
      </c>
      <c r="B12" s="99" t="s">
        <v>45</v>
      </c>
      <c r="C12" s="100"/>
      <c r="D12" s="99"/>
      <c r="E12" s="99"/>
      <c r="F12" s="99"/>
      <c r="G12" s="101"/>
      <c r="H12" s="41"/>
    </row>
    <row r="13" spans="1:8" s="72" customFormat="1" ht="27" customHeight="1">
      <c r="A13" s="93">
        <v>2</v>
      </c>
      <c r="B13" s="94" t="s">
        <v>46</v>
      </c>
      <c r="C13" s="95"/>
      <c r="D13" s="94"/>
      <c r="E13" s="94"/>
      <c r="F13" s="94"/>
      <c r="G13" s="96"/>
      <c r="H13" s="97"/>
    </row>
    <row r="14" spans="1:8" s="73" customFormat="1" ht="26.25" customHeight="1">
      <c r="A14" s="98">
        <v>2.1</v>
      </c>
      <c r="B14" s="99" t="s">
        <v>45</v>
      </c>
      <c r="C14" s="100"/>
      <c r="D14" s="99"/>
      <c r="E14" s="99"/>
      <c r="F14" s="99"/>
      <c r="G14" s="101"/>
      <c r="H14" s="41"/>
    </row>
    <row r="15" spans="1:8" s="73" customFormat="1" ht="26.25" customHeight="1">
      <c r="A15" s="98">
        <v>2.2000000000000002</v>
      </c>
      <c r="B15" s="99" t="s">
        <v>45</v>
      </c>
      <c r="C15" s="100"/>
      <c r="D15" s="99"/>
      <c r="E15" s="99"/>
      <c r="F15" s="99"/>
      <c r="G15" s="101"/>
      <c r="H15" s="41"/>
    </row>
    <row r="16" spans="1:8" s="73" customFormat="1" ht="26.25" customHeight="1">
      <c r="A16" s="98"/>
      <c r="B16" s="99"/>
      <c r="C16" s="100"/>
      <c r="D16" s="99"/>
      <c r="E16" s="99"/>
      <c r="F16" s="99"/>
      <c r="G16" s="101"/>
      <c r="H16" s="41"/>
    </row>
    <row r="17" spans="1:8" s="72" customFormat="1" ht="27" customHeight="1">
      <c r="A17" s="88" t="s">
        <v>12</v>
      </c>
      <c r="B17" s="89" t="s">
        <v>7</v>
      </c>
      <c r="C17" s="90"/>
      <c r="D17" s="89"/>
      <c r="E17" s="89"/>
      <c r="F17" s="89"/>
      <c r="G17" s="91"/>
      <c r="H17" s="92"/>
    </row>
    <row r="18" spans="1:8" s="72" customFormat="1" ht="27" customHeight="1">
      <c r="A18" s="93">
        <v>1</v>
      </c>
      <c r="B18" s="94" t="s">
        <v>44</v>
      </c>
      <c r="C18" s="95"/>
      <c r="D18" s="94"/>
      <c r="E18" s="94"/>
      <c r="F18" s="94"/>
      <c r="G18" s="96"/>
      <c r="H18" s="97"/>
    </row>
    <row r="19" spans="1:8" s="73" customFormat="1" ht="26.25" customHeight="1">
      <c r="A19" s="98">
        <v>1.1000000000000001</v>
      </c>
      <c r="B19" s="99" t="s">
        <v>45</v>
      </c>
      <c r="C19" s="100"/>
      <c r="D19" s="99"/>
      <c r="E19" s="99"/>
      <c r="F19" s="99"/>
      <c r="G19" s="101"/>
      <c r="H19" s="41"/>
    </row>
    <row r="20" spans="1:8" s="73" customFormat="1" ht="26.25" customHeight="1">
      <c r="A20" s="98">
        <v>1.2</v>
      </c>
      <c r="B20" s="99" t="s">
        <v>45</v>
      </c>
      <c r="C20" s="100"/>
      <c r="D20" s="99"/>
      <c r="E20" s="99"/>
      <c r="F20" s="99"/>
      <c r="G20" s="101"/>
      <c r="H20" s="41"/>
    </row>
    <row r="21" spans="1:8" s="72" customFormat="1" ht="27" customHeight="1">
      <c r="A21" s="93">
        <v>2</v>
      </c>
      <c r="B21" s="94" t="s">
        <v>46</v>
      </c>
      <c r="C21" s="95"/>
      <c r="D21" s="94"/>
      <c r="E21" s="94"/>
      <c r="F21" s="94"/>
      <c r="G21" s="96"/>
      <c r="H21" s="97"/>
    </row>
    <row r="22" spans="1:8" s="73" customFormat="1" ht="26.25" customHeight="1">
      <c r="A22" s="98">
        <v>2.1</v>
      </c>
      <c r="B22" s="99" t="s">
        <v>45</v>
      </c>
      <c r="C22" s="100"/>
      <c r="D22" s="99"/>
      <c r="E22" s="99"/>
      <c r="F22" s="99"/>
      <c r="G22" s="101"/>
      <c r="H22" s="41"/>
    </row>
    <row r="23" spans="1:8" s="73" customFormat="1" ht="26.25" customHeight="1">
      <c r="A23" s="98">
        <v>2.2000000000000002</v>
      </c>
      <c r="B23" s="99" t="s">
        <v>45</v>
      </c>
      <c r="C23" s="100"/>
      <c r="D23" s="99"/>
      <c r="E23" s="99"/>
      <c r="F23" s="99"/>
      <c r="G23" s="101"/>
      <c r="H23" s="41"/>
    </row>
    <row r="24" spans="1:8" s="73" customFormat="1" ht="26.25" customHeight="1">
      <c r="A24" s="98"/>
      <c r="B24" s="99"/>
      <c r="C24" s="100"/>
      <c r="D24" s="99"/>
      <c r="E24" s="99"/>
      <c r="F24" s="99"/>
      <c r="G24" s="101"/>
      <c r="H24" s="41"/>
    </row>
    <row r="25" spans="1:8" s="74" customFormat="1" ht="33" customHeight="1">
      <c r="A25" s="102"/>
      <c r="B25" s="103" t="s">
        <v>47</v>
      </c>
      <c r="C25" s="104"/>
      <c r="D25" s="105"/>
      <c r="E25" s="105"/>
      <c r="F25" s="106"/>
      <c r="G25" s="107"/>
      <c r="H25" s="108"/>
    </row>
    <row r="26" spans="1:8" s="72" customFormat="1" ht="27" customHeight="1">
      <c r="A26" s="88" t="s">
        <v>10</v>
      </c>
      <c r="B26" s="89" t="s">
        <v>6</v>
      </c>
      <c r="C26" s="90"/>
      <c r="D26" s="89"/>
      <c r="E26" s="89"/>
      <c r="F26" s="89"/>
      <c r="G26" s="91"/>
      <c r="H26" s="92"/>
    </row>
    <row r="27" spans="1:8" s="72" customFormat="1" ht="27" customHeight="1">
      <c r="A27" s="93">
        <v>1</v>
      </c>
      <c r="B27" s="94" t="s">
        <v>44</v>
      </c>
      <c r="C27" s="95"/>
      <c r="D27" s="94"/>
      <c r="E27" s="94"/>
      <c r="F27" s="94"/>
      <c r="G27" s="96"/>
      <c r="H27" s="97"/>
    </row>
    <row r="28" spans="1:8" s="73" customFormat="1" ht="26.25" customHeight="1">
      <c r="A28" s="98">
        <v>1.1000000000000001</v>
      </c>
      <c r="B28" s="99" t="s">
        <v>45</v>
      </c>
      <c r="C28" s="100"/>
      <c r="D28" s="99"/>
      <c r="E28" s="99"/>
      <c r="F28" s="99"/>
      <c r="G28" s="101"/>
      <c r="H28" s="41"/>
    </row>
    <row r="29" spans="1:8" s="73" customFormat="1" ht="26.25" customHeight="1">
      <c r="A29" s="98">
        <v>1.2</v>
      </c>
      <c r="B29" s="99" t="s">
        <v>45</v>
      </c>
      <c r="C29" s="100"/>
      <c r="D29" s="99"/>
      <c r="E29" s="99"/>
      <c r="F29" s="99"/>
      <c r="G29" s="101"/>
      <c r="H29" s="41"/>
    </row>
    <row r="30" spans="1:8" s="72" customFormat="1" ht="27" customHeight="1">
      <c r="A30" s="93">
        <v>2</v>
      </c>
      <c r="B30" s="94" t="s">
        <v>46</v>
      </c>
      <c r="C30" s="95"/>
      <c r="D30" s="94"/>
      <c r="E30" s="94"/>
      <c r="F30" s="94"/>
      <c r="G30" s="96"/>
      <c r="H30" s="97"/>
    </row>
    <row r="31" spans="1:8" s="73" customFormat="1" ht="26.25" customHeight="1">
      <c r="A31" s="98">
        <v>2.1</v>
      </c>
      <c r="B31" s="99" t="s">
        <v>45</v>
      </c>
      <c r="C31" s="100"/>
      <c r="D31" s="99"/>
      <c r="E31" s="99"/>
      <c r="F31" s="99"/>
      <c r="G31" s="101"/>
      <c r="H31" s="41"/>
    </row>
    <row r="32" spans="1:8" s="73" customFormat="1" ht="26.25" customHeight="1">
      <c r="A32" s="98">
        <v>2.2000000000000002</v>
      </c>
      <c r="B32" s="99" t="s">
        <v>45</v>
      </c>
      <c r="C32" s="100"/>
      <c r="D32" s="99"/>
      <c r="E32" s="99"/>
      <c r="F32" s="99"/>
      <c r="G32" s="101"/>
      <c r="H32" s="41"/>
    </row>
    <row r="33" spans="1:8" s="73" customFormat="1" ht="26.25" customHeight="1">
      <c r="A33" s="98"/>
      <c r="B33" s="99"/>
      <c r="C33" s="100"/>
      <c r="D33" s="99"/>
      <c r="E33" s="99"/>
      <c r="F33" s="99"/>
      <c r="G33" s="101"/>
      <c r="H33" s="41"/>
    </row>
    <row r="34" spans="1:8" s="72" customFormat="1" ht="27" customHeight="1">
      <c r="A34" s="88" t="s">
        <v>12</v>
      </c>
      <c r="B34" s="89" t="s">
        <v>7</v>
      </c>
      <c r="C34" s="90"/>
      <c r="D34" s="89"/>
      <c r="E34" s="89"/>
      <c r="F34" s="89"/>
      <c r="G34" s="91"/>
      <c r="H34" s="92"/>
    </row>
    <row r="35" spans="1:8" s="72" customFormat="1" ht="27" customHeight="1">
      <c r="A35" s="93">
        <v>1</v>
      </c>
      <c r="B35" s="94" t="s">
        <v>44</v>
      </c>
      <c r="C35" s="95"/>
      <c r="D35" s="94"/>
      <c r="E35" s="94"/>
      <c r="F35" s="94"/>
      <c r="G35" s="96"/>
      <c r="H35" s="97"/>
    </row>
    <row r="36" spans="1:8" s="73" customFormat="1" ht="26.25" customHeight="1">
      <c r="A36" s="98">
        <v>1.1000000000000001</v>
      </c>
      <c r="B36" s="99" t="s">
        <v>45</v>
      </c>
      <c r="C36" s="100"/>
      <c r="D36" s="99"/>
      <c r="E36" s="99"/>
      <c r="F36" s="99"/>
      <c r="G36" s="101"/>
      <c r="H36" s="41"/>
    </row>
    <row r="37" spans="1:8" s="73" customFormat="1" ht="26.25" customHeight="1">
      <c r="A37" s="98">
        <v>1.2</v>
      </c>
      <c r="B37" s="99" t="s">
        <v>45</v>
      </c>
      <c r="C37" s="100"/>
      <c r="D37" s="99"/>
      <c r="E37" s="99"/>
      <c r="F37" s="99"/>
      <c r="G37" s="101"/>
      <c r="H37" s="41"/>
    </row>
    <row r="38" spans="1:8" s="72" customFormat="1" ht="27" customHeight="1">
      <c r="A38" s="93">
        <v>2</v>
      </c>
      <c r="B38" s="94" t="s">
        <v>46</v>
      </c>
      <c r="C38" s="95"/>
      <c r="D38" s="94"/>
      <c r="E38" s="94"/>
      <c r="F38" s="94"/>
      <c r="G38" s="96"/>
      <c r="H38" s="97"/>
    </row>
    <row r="39" spans="1:8" s="73" customFormat="1" ht="26.25" customHeight="1">
      <c r="A39" s="98">
        <v>2.1</v>
      </c>
      <c r="B39" s="99" t="s">
        <v>45</v>
      </c>
      <c r="C39" s="100"/>
      <c r="D39" s="99"/>
      <c r="E39" s="99"/>
      <c r="F39" s="99"/>
      <c r="G39" s="101"/>
      <c r="H39" s="41"/>
    </row>
    <row r="40" spans="1:8" s="73" customFormat="1" ht="26.25" customHeight="1">
      <c r="A40" s="98">
        <v>2.2000000000000002</v>
      </c>
      <c r="B40" s="99" t="s">
        <v>45</v>
      </c>
      <c r="C40" s="100"/>
      <c r="D40" s="99"/>
      <c r="E40" s="99"/>
      <c r="F40" s="99"/>
      <c r="G40" s="101"/>
      <c r="H40" s="41"/>
    </row>
    <row r="41" spans="1:8" s="73" customFormat="1" ht="26.25" customHeight="1">
      <c r="A41" s="98"/>
      <c r="B41" s="99"/>
      <c r="C41" s="100"/>
      <c r="D41" s="99"/>
      <c r="E41" s="99"/>
      <c r="F41" s="99"/>
      <c r="G41" s="101"/>
      <c r="H41" s="41"/>
    </row>
    <row r="42" spans="1:8" s="73" customFormat="1" ht="26.25" customHeight="1">
      <c r="A42" s="98"/>
      <c r="B42" s="99"/>
      <c r="C42" s="100"/>
      <c r="D42" s="99"/>
      <c r="E42" s="99"/>
      <c r="F42" s="99"/>
      <c r="G42" s="101"/>
      <c r="H42" s="41"/>
    </row>
    <row r="43" spans="1:8" s="73" customFormat="1" ht="19.5" customHeight="1">
      <c r="A43" s="109"/>
      <c r="B43" s="110" t="s">
        <v>48</v>
      </c>
      <c r="C43" s="111"/>
      <c r="D43" s="176" t="s">
        <v>49</v>
      </c>
      <c r="E43" s="176"/>
      <c r="F43" s="176"/>
      <c r="G43" s="176"/>
      <c r="H43" s="77"/>
    </row>
  </sheetData>
  <mergeCells count="3">
    <mergeCell ref="A2:G2"/>
    <mergeCell ref="D43:E43"/>
    <mergeCell ref="F43:G43"/>
  </mergeCells>
  <phoneticPr fontId="52" type="noConversion"/>
  <printOptions horizontalCentered="1"/>
  <pageMargins left="0.78680555555555598" right="0.59027777777777801" top="0.98402777777777795" bottom="0.59027777777777801" header="0" footer="0"/>
  <pageSetup paperSize="9" scale="6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view="pageBreakPreview" zoomScaleNormal="100" zoomScaleSheetLayoutView="100" workbookViewId="0">
      <selection activeCell="G4" sqref="G4"/>
    </sheetView>
  </sheetViews>
  <sheetFormatPr defaultColWidth="9" defaultRowHeight="14.25"/>
  <cols>
    <col min="1" max="1" width="9" style="144"/>
    <col min="2" max="2" width="39.5" style="147" customWidth="1"/>
    <col min="3" max="5" width="32.5" style="147" customWidth="1"/>
    <col min="6" max="6" width="12.75" style="143" customWidth="1"/>
    <col min="7" max="16384" width="9" style="143"/>
  </cols>
  <sheetData>
    <row r="1" spans="1:6" ht="95.25" customHeight="1">
      <c r="A1" s="177" t="s">
        <v>147</v>
      </c>
      <c r="B1" s="177"/>
      <c r="C1" s="177"/>
      <c r="D1" s="177"/>
      <c r="E1" s="177"/>
    </row>
    <row r="2" spans="1:6" ht="40.5" customHeight="1">
      <c r="B2" s="145" t="s">
        <v>148</v>
      </c>
      <c r="C2" s="146"/>
      <c r="D2" s="146"/>
    </row>
    <row r="3" spans="1:6" ht="43.5" customHeight="1">
      <c r="A3" s="178" t="s">
        <v>2</v>
      </c>
      <c r="B3" s="180" t="s">
        <v>35</v>
      </c>
      <c r="C3" s="182" t="s">
        <v>149</v>
      </c>
      <c r="D3" s="182" t="s">
        <v>157</v>
      </c>
      <c r="E3" s="182" t="s">
        <v>163</v>
      </c>
    </row>
    <row r="4" spans="1:6" ht="33" customHeight="1">
      <c r="A4" s="179"/>
      <c r="B4" s="181"/>
      <c r="C4" s="183"/>
      <c r="D4" s="183"/>
      <c r="E4" s="183"/>
    </row>
    <row r="5" spans="1:6" ht="42" customHeight="1">
      <c r="A5" s="148" t="s">
        <v>10</v>
      </c>
      <c r="B5" s="149" t="s">
        <v>150</v>
      </c>
      <c r="C5" s="162">
        <f>海外事业部2018年年度生产计划表（内部和报局）!G6</f>
        <v>6095.1156138362985</v>
      </c>
      <c r="D5" s="162">
        <f>海外事业部2018年年度生产计划表（内部和报局）!I6</f>
        <v>0</v>
      </c>
      <c r="E5" s="162">
        <v>6600</v>
      </c>
    </row>
    <row r="6" spans="1:6" ht="42" customHeight="1">
      <c r="A6" s="148" t="s">
        <v>12</v>
      </c>
      <c r="B6" s="149" t="s">
        <v>151</v>
      </c>
      <c r="C6" s="162">
        <f>海外事业部2018年年度生产计划表（内部和报局）!G14</f>
        <v>8945.36</v>
      </c>
      <c r="D6" s="162">
        <f>海外事业部2018年年度生产计划表（内部和报局）!I14</f>
        <v>0</v>
      </c>
      <c r="E6" s="162">
        <v>16700</v>
      </c>
    </row>
    <row r="7" spans="1:6" ht="42" customHeight="1">
      <c r="A7" s="148" t="s">
        <v>50</v>
      </c>
      <c r="B7" s="149" t="s">
        <v>152</v>
      </c>
      <c r="C7" s="162">
        <f>海外事业部2018年年度生产计划表（内部和报局）!G30</f>
        <v>16567.099999999999</v>
      </c>
      <c r="D7" s="162">
        <f>海外事业部2018年年度生产计划表（内部和报局）!I30</f>
        <v>0</v>
      </c>
      <c r="E7" s="162">
        <v>20000</v>
      </c>
    </row>
    <row r="8" spans="1:6" ht="42" customHeight="1">
      <c r="A8" s="148" t="s">
        <v>51</v>
      </c>
      <c r="B8" s="149" t="s">
        <v>153</v>
      </c>
      <c r="C8" s="162">
        <f>海外事业部2018年年度生产计划表（内部和报局）!G38</f>
        <v>28669.478981240376</v>
      </c>
      <c r="D8" s="162">
        <f>海外事业部2018年年度生产计划表（内部和报局）!I38</f>
        <v>0</v>
      </c>
      <c r="E8" s="162">
        <v>60000</v>
      </c>
      <c r="F8" s="143" t="s">
        <v>162</v>
      </c>
    </row>
    <row r="9" spans="1:6" ht="42" customHeight="1">
      <c r="A9" s="148" t="s">
        <v>52</v>
      </c>
      <c r="B9" s="149" t="s">
        <v>154</v>
      </c>
      <c r="C9" s="162">
        <f>海外事业部2018年年度生产计划表（内部和报局）!G59</f>
        <v>5214.499429392502</v>
      </c>
      <c r="D9" s="162">
        <f>海外事业部2018年年度生产计划表（内部和报局）!I59</f>
        <v>0</v>
      </c>
      <c r="E9" s="162">
        <v>6700</v>
      </c>
    </row>
    <row r="10" spans="1:6" ht="39.75" customHeight="1">
      <c r="A10" s="150"/>
      <c r="B10" s="149"/>
      <c r="C10" s="151"/>
      <c r="D10" s="151"/>
      <c r="E10" s="152"/>
      <c r="F10" s="153"/>
    </row>
    <row r="11" spans="1:6" ht="36" customHeight="1">
      <c r="A11" s="154"/>
      <c r="B11" s="149"/>
      <c r="C11" s="155"/>
      <c r="D11" s="155"/>
      <c r="E11" s="156"/>
    </row>
    <row r="12" spans="1:6" ht="39.75" customHeight="1">
      <c r="A12" s="157"/>
      <c r="B12" s="149" t="s">
        <v>155</v>
      </c>
      <c r="C12" s="158">
        <f>C5+C6+C7+C8+C9+C10</f>
        <v>65491.55402446918</v>
      </c>
      <c r="D12" s="158">
        <f>D5+D6+D7+D8+D9+D10</f>
        <v>0</v>
      </c>
      <c r="E12" s="158">
        <f>E5+E6+E7+E8+E9+E10</f>
        <v>110000</v>
      </c>
    </row>
    <row r="13" spans="1:6" ht="51" customHeight="1">
      <c r="A13" s="154"/>
      <c r="B13" s="149" t="s">
        <v>156</v>
      </c>
      <c r="C13" s="159">
        <f>C12*6.4341</f>
        <v>421379.20774883713</v>
      </c>
      <c r="D13" s="159">
        <f>D12*6.4341</f>
        <v>0</v>
      </c>
      <c r="E13" s="159">
        <f>E12*6.4341</f>
        <v>707751</v>
      </c>
    </row>
    <row r="14" spans="1:6">
      <c r="B14" s="160"/>
      <c r="C14" s="160"/>
      <c r="D14" s="160"/>
    </row>
    <row r="15" spans="1:6">
      <c r="A15" s="144" t="s">
        <v>160</v>
      </c>
      <c r="B15" s="160" t="s">
        <v>161</v>
      </c>
      <c r="C15" s="160"/>
      <c r="D15" s="160"/>
    </row>
    <row r="16" spans="1:6" s="147" customFormat="1">
      <c r="B16" s="160"/>
      <c r="C16" s="160"/>
      <c r="D16" s="160"/>
    </row>
  </sheetData>
  <mergeCells count="6">
    <mergeCell ref="A1:E1"/>
    <mergeCell ref="A3:A4"/>
    <mergeCell ref="B3:B4"/>
    <mergeCell ref="C3:C4"/>
    <mergeCell ref="D3:D4"/>
    <mergeCell ref="E3:E4"/>
  </mergeCells>
  <phoneticPr fontId="55" type="noConversion"/>
  <printOptions horizontalCentered="1"/>
  <pageMargins left="0.55069444444444404" right="0.55069444444444404" top="0.55069444444444404" bottom="0.47222222222222199" header="0.51180555555555596" footer="0.51180555555555596"/>
  <pageSetup paperSize="9" scale="7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O72"/>
  <sheetViews>
    <sheetView tabSelected="1" view="pageBreakPreview" zoomScaleNormal="110" zoomScaleSheetLayoutView="100" workbookViewId="0">
      <pane xSplit="2" ySplit="5" topLeftCell="C19" activePane="bottomRight" state="frozenSplit"/>
      <selection pane="topRight" activeCell="G1" sqref="G1"/>
      <selection pane="bottomLeft" activeCell="A13" sqref="A13"/>
      <selection pane="bottomRight" activeCell="H24" sqref="H24"/>
    </sheetView>
  </sheetViews>
  <sheetFormatPr defaultColWidth="9" defaultRowHeight="15.75"/>
  <cols>
    <col min="1" max="1" width="7.5" style="7" customWidth="1"/>
    <col min="2" max="2" width="35.75" style="8" customWidth="1"/>
    <col min="3" max="3" width="14.25" style="8" customWidth="1"/>
    <col min="4" max="4" width="18.25" style="9" customWidth="1"/>
    <col min="5" max="5" width="13.125" style="10" customWidth="1"/>
    <col min="6" max="6" width="20.75" style="11" customWidth="1"/>
    <col min="7" max="9" width="16.75" style="10" customWidth="1"/>
    <col min="10" max="10" width="64.625" style="12" customWidth="1"/>
    <col min="11" max="11" width="15" style="13"/>
    <col min="12" max="12" width="11.125" style="13"/>
    <col min="13" max="13" width="9" style="13"/>
    <col min="14" max="15" width="11.125" style="13"/>
    <col min="16" max="16384" width="9" style="13"/>
  </cols>
  <sheetData>
    <row r="1" spans="1:13" ht="21" customHeight="1">
      <c r="A1" s="14"/>
      <c r="B1" s="15"/>
      <c r="C1" s="15"/>
      <c r="D1" s="16"/>
    </row>
    <row r="2" spans="1:13" ht="27" customHeight="1">
      <c r="A2" s="175" t="s">
        <v>278</v>
      </c>
      <c r="B2" s="174"/>
      <c r="C2" s="174"/>
      <c r="D2" s="174"/>
      <c r="E2" s="174"/>
      <c r="F2" s="174"/>
      <c r="G2" s="174"/>
      <c r="H2" s="174"/>
      <c r="I2" s="174"/>
      <c r="J2" s="174"/>
    </row>
    <row r="3" spans="1:13" ht="12.6" customHeight="1">
      <c r="A3" s="17"/>
      <c r="B3" s="18"/>
      <c r="C3" s="18"/>
      <c r="D3" s="19"/>
      <c r="E3" s="20"/>
      <c r="F3" s="21"/>
      <c r="G3" s="20"/>
      <c r="H3" s="20"/>
      <c r="I3" s="20"/>
      <c r="J3" s="57"/>
    </row>
    <row r="4" spans="1:13" s="1" customFormat="1" ht="46.15" customHeight="1">
      <c r="A4" s="22" t="s">
        <v>2</v>
      </c>
      <c r="B4" s="23" t="s">
        <v>35</v>
      </c>
      <c r="C4" s="23" t="s">
        <v>53</v>
      </c>
      <c r="D4" s="22" t="s">
        <v>36</v>
      </c>
      <c r="E4" s="23" t="s">
        <v>54</v>
      </c>
      <c r="F4" s="23" t="s">
        <v>39</v>
      </c>
      <c r="G4" s="24" t="s">
        <v>159</v>
      </c>
      <c r="H4" s="24" t="s">
        <v>279</v>
      </c>
      <c r="I4" s="24" t="s">
        <v>158</v>
      </c>
      <c r="J4" s="58" t="s">
        <v>144</v>
      </c>
    </row>
    <row r="5" spans="1:13" s="2" customFormat="1" ht="23.25" customHeight="1">
      <c r="A5" s="25"/>
      <c r="B5" s="26" t="s">
        <v>55</v>
      </c>
      <c r="C5" s="26"/>
      <c r="D5" s="25" t="s">
        <v>56</v>
      </c>
      <c r="E5" s="27">
        <f>E6+E14+E30+E38+E59</f>
        <v>503092.15566111746</v>
      </c>
      <c r="F5" s="26"/>
      <c r="G5" s="141">
        <f>G6+G14+G30+G38+G59</f>
        <v>65491.55402446918</v>
      </c>
      <c r="H5" s="141"/>
      <c r="I5" s="141">
        <f>I6+I14+I30+I38+I59</f>
        <v>0</v>
      </c>
      <c r="J5" s="59"/>
      <c r="K5" s="2">
        <f>E5*6.63</f>
        <v>3335500.9920332087</v>
      </c>
      <c r="L5" s="2">
        <f>G5*6.63</f>
        <v>434209.00318223063</v>
      </c>
      <c r="M5" s="2">
        <f>G5*6.7573*1.025</f>
        <v>453609.72995978419</v>
      </c>
    </row>
    <row r="6" spans="1:13" s="2" customFormat="1" ht="23.25" customHeight="1">
      <c r="A6" s="25" t="s">
        <v>57</v>
      </c>
      <c r="B6" s="26" t="s">
        <v>58</v>
      </c>
      <c r="C6" s="26"/>
      <c r="D6" s="25" t="s">
        <v>56</v>
      </c>
      <c r="E6" s="27">
        <f>SUM(E7:E13)</f>
        <v>2651.27</v>
      </c>
      <c r="F6" s="26"/>
      <c r="G6" s="141">
        <f>SUM(G7:G13)</f>
        <v>6095.1156138362985</v>
      </c>
      <c r="H6" s="141"/>
      <c r="I6" s="141">
        <f>SUM(I7:I13)</f>
        <v>0</v>
      </c>
      <c r="J6" s="59"/>
    </row>
    <row r="7" spans="1:13" s="3" customFormat="1" ht="23.25" customHeight="1">
      <c r="A7" s="28">
        <v>1</v>
      </c>
      <c r="B7" s="137" t="s">
        <v>60</v>
      </c>
      <c r="C7" s="138" t="s">
        <v>59</v>
      </c>
      <c r="D7" s="29" t="s">
        <v>61</v>
      </c>
      <c r="E7" s="30">
        <v>1219.82</v>
      </c>
      <c r="F7" s="31" t="s">
        <v>62</v>
      </c>
      <c r="G7" s="32">
        <v>351.86</v>
      </c>
      <c r="H7" s="32">
        <v>543.36</v>
      </c>
      <c r="I7" s="32"/>
      <c r="J7" s="33" t="s">
        <v>164</v>
      </c>
      <c r="K7" s="60">
        <f>G5*6.3</f>
        <v>412596.79035415582</v>
      </c>
    </row>
    <row r="8" spans="1:13" s="3" customFormat="1" ht="23.25" customHeight="1">
      <c r="A8" s="28">
        <v>2</v>
      </c>
      <c r="B8" s="41" t="s">
        <v>63</v>
      </c>
      <c r="C8" s="138" t="s">
        <v>59</v>
      </c>
      <c r="D8" s="29" t="s">
        <v>64</v>
      </c>
      <c r="E8" s="30">
        <v>464.92</v>
      </c>
      <c r="F8" s="31" t="s">
        <v>165</v>
      </c>
      <c r="G8" s="32">
        <v>188.05561383629899</v>
      </c>
      <c r="H8" s="32">
        <v>221.16</v>
      </c>
      <c r="I8" s="32"/>
      <c r="J8" s="33" t="s">
        <v>166</v>
      </c>
    </row>
    <row r="9" spans="1:13" s="3" customFormat="1" ht="23.25" customHeight="1">
      <c r="A9" s="28">
        <v>3</v>
      </c>
      <c r="B9" s="137" t="s">
        <v>167</v>
      </c>
      <c r="C9" s="138" t="s">
        <v>59</v>
      </c>
      <c r="D9" s="29" t="s">
        <v>168</v>
      </c>
      <c r="E9" s="30">
        <v>271.13</v>
      </c>
      <c r="F9" s="31" t="s">
        <v>169</v>
      </c>
      <c r="G9" s="32">
        <v>250</v>
      </c>
      <c r="H9" s="32"/>
      <c r="I9" s="32"/>
      <c r="J9" s="33" t="s">
        <v>170</v>
      </c>
    </row>
    <row r="10" spans="1:13" s="3" customFormat="1" ht="23.25" customHeight="1">
      <c r="A10" s="28">
        <v>4</v>
      </c>
      <c r="B10" s="33" t="s">
        <v>171</v>
      </c>
      <c r="C10" s="138" t="s">
        <v>59</v>
      </c>
      <c r="D10" s="29" t="s">
        <v>172</v>
      </c>
      <c r="E10" s="30">
        <v>317.39999999999998</v>
      </c>
      <c r="F10" s="34" t="s">
        <v>173</v>
      </c>
      <c r="G10" s="35">
        <v>246.64</v>
      </c>
      <c r="H10" s="35"/>
      <c r="I10" s="35"/>
      <c r="J10" s="33" t="s">
        <v>174</v>
      </c>
      <c r="K10" s="3">
        <v>224.77</v>
      </c>
    </row>
    <row r="11" spans="1:13" s="3" customFormat="1" ht="23.25" customHeight="1">
      <c r="A11" s="28">
        <v>5</v>
      </c>
      <c r="B11" s="139" t="s">
        <v>175</v>
      </c>
      <c r="C11" s="138" t="s">
        <v>59</v>
      </c>
      <c r="D11" s="29" t="s">
        <v>176</v>
      </c>
      <c r="E11" s="140">
        <v>378</v>
      </c>
      <c r="F11" s="34" t="s">
        <v>98</v>
      </c>
      <c r="G11" s="32">
        <v>308.56</v>
      </c>
      <c r="H11" s="32"/>
      <c r="I11" s="32"/>
      <c r="J11" s="33" t="s">
        <v>170</v>
      </c>
    </row>
    <row r="12" spans="1:13" s="3" customFormat="1" ht="23.25" customHeight="1">
      <c r="A12" s="28">
        <v>6</v>
      </c>
      <c r="B12" s="139" t="s">
        <v>177</v>
      </c>
      <c r="C12" s="138" t="s">
        <v>59</v>
      </c>
      <c r="D12" s="29"/>
      <c r="E12" s="140"/>
      <c r="F12" s="34"/>
      <c r="G12" s="140">
        <v>4750</v>
      </c>
      <c r="H12" s="140"/>
      <c r="I12" s="140"/>
      <c r="J12" s="33"/>
    </row>
    <row r="13" spans="1:13" s="3" customFormat="1" ht="23.25" customHeight="1">
      <c r="A13" s="28"/>
      <c r="B13" s="139"/>
      <c r="C13" s="138"/>
      <c r="D13" s="29"/>
      <c r="E13" s="140"/>
      <c r="F13" s="34"/>
      <c r="G13" s="140"/>
      <c r="H13" s="140"/>
      <c r="I13" s="140"/>
      <c r="J13" s="33"/>
    </row>
    <row r="14" spans="1:13" s="2" customFormat="1" ht="23.25" customHeight="1">
      <c r="A14" s="25" t="s">
        <v>12</v>
      </c>
      <c r="B14" s="26" t="s">
        <v>65</v>
      </c>
      <c r="C14" s="26"/>
      <c r="D14" s="25" t="s">
        <v>56</v>
      </c>
      <c r="E14" s="38">
        <f t="shared" ref="E14" si="0">SUM(E15:E28)</f>
        <v>82506.500000000015</v>
      </c>
      <c r="F14" s="26"/>
      <c r="G14" s="142">
        <f>SUM(G15:G29)</f>
        <v>8945.36</v>
      </c>
      <c r="H14" s="142"/>
      <c r="I14" s="142">
        <f>SUM(I15:I29)</f>
        <v>0</v>
      </c>
      <c r="J14" s="59"/>
    </row>
    <row r="15" spans="1:13" s="3" customFormat="1" ht="191.25">
      <c r="A15" s="28">
        <v>1</v>
      </c>
      <c r="B15" s="33" t="s">
        <v>66</v>
      </c>
      <c r="C15" s="138" t="s">
        <v>59</v>
      </c>
      <c r="D15" s="29" t="s">
        <v>67</v>
      </c>
      <c r="E15" s="39">
        <v>56800</v>
      </c>
      <c r="F15" s="34" t="s">
        <v>228</v>
      </c>
      <c r="G15" s="136">
        <v>4534.2299999999996</v>
      </c>
      <c r="H15" s="136">
        <v>22201.439999999999</v>
      </c>
      <c r="I15" s="136"/>
      <c r="J15" s="33" t="s">
        <v>248</v>
      </c>
      <c r="K15" s="3">
        <v>32778.67295</v>
      </c>
      <c r="L15" s="3">
        <f>E15-K15</f>
        <v>24021.32705</v>
      </c>
    </row>
    <row r="16" spans="1:13" s="3" customFormat="1" ht="165.75">
      <c r="A16" s="28">
        <v>2</v>
      </c>
      <c r="B16" s="33" t="s">
        <v>229</v>
      </c>
      <c r="C16" s="138" t="s">
        <v>59</v>
      </c>
      <c r="D16" s="29" t="s">
        <v>67</v>
      </c>
      <c r="E16" s="30">
        <v>7840.54</v>
      </c>
      <c r="F16" s="41" t="s">
        <v>230</v>
      </c>
      <c r="G16" s="136">
        <v>932.02</v>
      </c>
      <c r="H16" s="136">
        <v>2029.69</v>
      </c>
      <c r="I16" s="136"/>
      <c r="J16" s="33" t="s">
        <v>249</v>
      </c>
      <c r="K16" s="3">
        <v>5021.01</v>
      </c>
      <c r="L16" s="3">
        <f>E16-K16</f>
        <v>2819.5299999999997</v>
      </c>
    </row>
    <row r="17" spans="1:15" s="3" customFormat="1" ht="25.5">
      <c r="A17" s="28">
        <v>3</v>
      </c>
      <c r="B17" s="33" t="s">
        <v>68</v>
      </c>
      <c r="C17" s="138" t="s">
        <v>59</v>
      </c>
      <c r="D17" s="29" t="s">
        <v>69</v>
      </c>
      <c r="E17" s="39">
        <v>6402.83</v>
      </c>
      <c r="F17" s="41" t="s">
        <v>70</v>
      </c>
      <c r="G17" s="40">
        <v>0</v>
      </c>
      <c r="H17" s="40"/>
      <c r="I17" s="40"/>
      <c r="J17" s="33" t="s">
        <v>250</v>
      </c>
      <c r="K17" s="3">
        <v>5731.1061</v>
      </c>
    </row>
    <row r="18" spans="1:15" s="3" customFormat="1" ht="25.5">
      <c r="A18" s="28">
        <v>4</v>
      </c>
      <c r="B18" s="33" t="s">
        <v>71</v>
      </c>
      <c r="C18" s="138" t="s">
        <v>59</v>
      </c>
      <c r="D18" s="29" t="s">
        <v>72</v>
      </c>
      <c r="E18" s="30">
        <v>1224.74</v>
      </c>
      <c r="F18" s="41" t="s">
        <v>231</v>
      </c>
      <c r="G18" s="40">
        <v>0</v>
      </c>
      <c r="H18" s="40">
        <v>219.11</v>
      </c>
      <c r="I18" s="40"/>
      <c r="J18" s="33" t="s">
        <v>250</v>
      </c>
      <c r="K18" s="3">
        <v>777.49779999999998</v>
      </c>
    </row>
    <row r="19" spans="1:15" s="3" customFormat="1" ht="25.5">
      <c r="A19" s="28">
        <v>5</v>
      </c>
      <c r="B19" s="33" t="s">
        <v>73</v>
      </c>
      <c r="C19" s="138" t="s">
        <v>59</v>
      </c>
      <c r="D19" s="29" t="s">
        <v>74</v>
      </c>
      <c r="E19" s="39">
        <v>318.47000000000003</v>
      </c>
      <c r="F19" s="41" t="s">
        <v>232</v>
      </c>
      <c r="G19" s="40">
        <v>76.23</v>
      </c>
      <c r="H19" s="40">
        <v>221.36</v>
      </c>
      <c r="I19" s="40"/>
      <c r="J19" s="33" t="s">
        <v>251</v>
      </c>
    </row>
    <row r="20" spans="1:15" s="3" customFormat="1" ht="63.75">
      <c r="A20" s="28">
        <v>6</v>
      </c>
      <c r="B20" s="33" t="s">
        <v>75</v>
      </c>
      <c r="C20" s="138" t="s">
        <v>59</v>
      </c>
      <c r="D20" s="29" t="s">
        <v>76</v>
      </c>
      <c r="E20" s="30">
        <v>238.42</v>
      </c>
      <c r="F20" s="41" t="s">
        <v>233</v>
      </c>
      <c r="G20" s="40">
        <v>175.04</v>
      </c>
      <c r="H20" s="40">
        <v>178.49</v>
      </c>
      <c r="I20" s="40"/>
      <c r="J20" s="33" t="s">
        <v>252</v>
      </c>
    </row>
    <row r="21" spans="1:15" s="3" customFormat="1" ht="38.25">
      <c r="A21" s="28">
        <v>7</v>
      </c>
      <c r="B21" s="33" t="s">
        <v>77</v>
      </c>
      <c r="C21" s="138" t="s">
        <v>59</v>
      </c>
      <c r="D21" s="29" t="s">
        <v>78</v>
      </c>
      <c r="E21" s="30">
        <v>965.48</v>
      </c>
      <c r="F21" s="41" t="s">
        <v>234</v>
      </c>
      <c r="G21" s="40">
        <v>11.82</v>
      </c>
      <c r="H21" s="40">
        <v>42.04</v>
      </c>
      <c r="I21" s="40"/>
      <c r="J21" s="33" t="s">
        <v>253</v>
      </c>
    </row>
    <row r="22" spans="1:15" s="3" customFormat="1" ht="38.25">
      <c r="A22" s="28">
        <v>8</v>
      </c>
      <c r="B22" s="33" t="s">
        <v>235</v>
      </c>
      <c r="C22" s="138" t="s">
        <v>59</v>
      </c>
      <c r="D22" s="29"/>
      <c r="E22" s="30">
        <v>223.65</v>
      </c>
      <c r="F22" s="41" t="s">
        <v>236</v>
      </c>
      <c r="G22" s="40">
        <v>13.97</v>
      </c>
      <c r="H22" s="40"/>
      <c r="I22" s="40"/>
      <c r="J22" s="33" t="s">
        <v>254</v>
      </c>
    </row>
    <row r="23" spans="1:15" s="3" customFormat="1" ht="51">
      <c r="A23" s="28">
        <v>9</v>
      </c>
      <c r="B23" s="33" t="s">
        <v>237</v>
      </c>
      <c r="C23" s="138" t="s">
        <v>59</v>
      </c>
      <c r="D23" s="29"/>
      <c r="E23" s="30">
        <v>298.38</v>
      </c>
      <c r="F23" s="41" t="s">
        <v>236</v>
      </c>
      <c r="G23" s="40">
        <v>298.38</v>
      </c>
      <c r="H23" s="40"/>
      <c r="I23" s="40"/>
      <c r="J23" s="33" t="s">
        <v>255</v>
      </c>
    </row>
    <row r="24" spans="1:15" s="3" customFormat="1" ht="63.75">
      <c r="A24" s="28">
        <v>10</v>
      </c>
      <c r="B24" s="33" t="s">
        <v>79</v>
      </c>
      <c r="C24" s="138" t="s">
        <v>59</v>
      </c>
      <c r="D24" s="29" t="s">
        <v>80</v>
      </c>
      <c r="E24" s="30">
        <v>2920.85</v>
      </c>
      <c r="F24" s="41" t="s">
        <v>238</v>
      </c>
      <c r="G24" s="40">
        <v>1242.04</v>
      </c>
      <c r="H24" s="40"/>
      <c r="I24" s="40"/>
      <c r="J24" s="33" t="s">
        <v>256</v>
      </c>
    </row>
    <row r="25" spans="1:15" s="3" customFormat="1" ht="25.5">
      <c r="A25" s="28">
        <v>11</v>
      </c>
      <c r="B25" s="33" t="s">
        <v>239</v>
      </c>
      <c r="C25" s="138" t="s">
        <v>59</v>
      </c>
      <c r="D25" s="29" t="s">
        <v>81</v>
      </c>
      <c r="E25" s="30">
        <v>2008.3</v>
      </c>
      <c r="F25" s="41" t="s">
        <v>240</v>
      </c>
      <c r="G25" s="40">
        <v>0</v>
      </c>
      <c r="H25" s="40"/>
      <c r="I25" s="40"/>
      <c r="J25" s="33" t="s">
        <v>250</v>
      </c>
    </row>
    <row r="26" spans="1:15" s="3" customFormat="1" ht="25.5">
      <c r="A26" s="28">
        <v>12</v>
      </c>
      <c r="B26" s="33" t="s">
        <v>82</v>
      </c>
      <c r="C26" s="138" t="s">
        <v>59</v>
      </c>
      <c r="D26" s="29" t="s">
        <v>83</v>
      </c>
      <c r="E26" s="39">
        <v>473.07</v>
      </c>
      <c r="F26" s="41" t="s">
        <v>241</v>
      </c>
      <c r="G26" s="40">
        <v>69.63</v>
      </c>
      <c r="H26" s="40"/>
      <c r="I26" s="40"/>
      <c r="J26" s="33" t="s">
        <v>257</v>
      </c>
      <c r="K26" s="3">
        <v>544.04</v>
      </c>
    </row>
    <row r="27" spans="1:15" s="3" customFormat="1" ht="25.5">
      <c r="A27" s="28">
        <v>13</v>
      </c>
      <c r="B27" s="33" t="s">
        <v>242</v>
      </c>
      <c r="C27" s="138" t="s">
        <v>59</v>
      </c>
      <c r="D27" s="29"/>
      <c r="E27" s="39">
        <v>105.94</v>
      </c>
      <c r="F27" s="41" t="s">
        <v>243</v>
      </c>
      <c r="G27" s="40">
        <v>56.25</v>
      </c>
      <c r="H27" s="40"/>
      <c r="I27" s="40"/>
      <c r="J27" s="33" t="s">
        <v>258</v>
      </c>
      <c r="K27" s="3">
        <v>1589.57827</v>
      </c>
    </row>
    <row r="28" spans="1:15" s="3" customFormat="1" ht="25.5">
      <c r="A28" s="28">
        <v>14</v>
      </c>
      <c r="B28" s="33" t="s">
        <v>244</v>
      </c>
      <c r="C28" s="138" t="s">
        <v>59</v>
      </c>
      <c r="D28" s="29"/>
      <c r="E28" s="39">
        <v>2685.83</v>
      </c>
      <c r="F28" s="41" t="s">
        <v>245</v>
      </c>
      <c r="G28" s="40">
        <v>590.13</v>
      </c>
      <c r="H28" s="40"/>
      <c r="I28" s="40"/>
      <c r="J28" s="33" t="s">
        <v>259</v>
      </c>
    </row>
    <row r="29" spans="1:15" s="3" customFormat="1" ht="12.75">
      <c r="A29" s="28">
        <v>15</v>
      </c>
      <c r="B29" s="33" t="s">
        <v>246</v>
      </c>
      <c r="C29" s="138" t="s">
        <v>59</v>
      </c>
      <c r="D29" s="29"/>
      <c r="E29" s="39">
        <v>1098.8599999999999</v>
      </c>
      <c r="F29" s="41" t="s">
        <v>247</v>
      </c>
      <c r="G29" s="40">
        <v>945.62</v>
      </c>
      <c r="H29" s="40"/>
      <c r="I29" s="40"/>
      <c r="J29" s="33" t="s">
        <v>260</v>
      </c>
    </row>
    <row r="30" spans="1:15" s="2" customFormat="1" ht="23.25" customHeight="1">
      <c r="A30" s="25" t="s">
        <v>50</v>
      </c>
      <c r="B30" s="26" t="s">
        <v>84</v>
      </c>
      <c r="C30" s="26"/>
      <c r="D30" s="25" t="s">
        <v>56</v>
      </c>
      <c r="E30" s="27">
        <f t="shared" ref="E30" si="1">SUM(E31:E36)</f>
        <v>89171.6</v>
      </c>
      <c r="F30" s="26"/>
      <c r="G30" s="141">
        <f>SUM(G31:G37)</f>
        <v>16567.099999999999</v>
      </c>
      <c r="H30" s="141"/>
      <c r="I30" s="141">
        <f>SUM(I31:I37)</f>
        <v>0</v>
      </c>
      <c r="J30" s="59"/>
    </row>
    <row r="31" spans="1:15" s="3" customFormat="1" ht="158.25" customHeight="1">
      <c r="A31" s="28">
        <v>1</v>
      </c>
      <c r="B31" s="33" t="s">
        <v>85</v>
      </c>
      <c r="C31" s="138" t="s">
        <v>59</v>
      </c>
      <c r="D31" s="29" t="s">
        <v>86</v>
      </c>
      <c r="E31" s="30">
        <v>47600</v>
      </c>
      <c r="F31" s="31" t="s">
        <v>261</v>
      </c>
      <c r="G31" s="40">
        <v>895.74</v>
      </c>
      <c r="H31" s="40"/>
      <c r="I31" s="40"/>
      <c r="J31" s="41" t="s">
        <v>275</v>
      </c>
    </row>
    <row r="32" spans="1:15" s="3" customFormat="1" ht="76.5">
      <c r="A32" s="28">
        <v>2</v>
      </c>
      <c r="B32" s="33" t="s">
        <v>87</v>
      </c>
      <c r="C32" s="138" t="s">
        <v>59</v>
      </c>
      <c r="D32" s="29" t="s">
        <v>88</v>
      </c>
      <c r="E32" s="30">
        <v>8504</v>
      </c>
      <c r="F32" s="31" t="s">
        <v>262</v>
      </c>
      <c r="G32" s="136">
        <v>2667.26</v>
      </c>
      <c r="H32" s="136"/>
      <c r="I32" s="136"/>
      <c r="J32" s="41" t="s">
        <v>269</v>
      </c>
      <c r="K32" s="3">
        <v>2633.58</v>
      </c>
      <c r="L32" s="62">
        <f>E32-K32</f>
        <v>5870.42</v>
      </c>
      <c r="M32" s="3">
        <v>33</v>
      </c>
      <c r="N32" s="3">
        <v>23</v>
      </c>
      <c r="O32" s="3">
        <f>L32/N32*12</f>
        <v>3062.8278260869565</v>
      </c>
    </row>
    <row r="33" spans="1:15" s="3" customFormat="1" ht="178.5">
      <c r="A33" s="28">
        <v>3</v>
      </c>
      <c r="B33" s="33" t="s">
        <v>89</v>
      </c>
      <c r="C33" s="138" t="s">
        <v>59</v>
      </c>
      <c r="D33" s="29" t="s">
        <v>90</v>
      </c>
      <c r="E33" s="39">
        <v>7802.53</v>
      </c>
      <c r="F33" s="31" t="s">
        <v>263</v>
      </c>
      <c r="G33" s="136">
        <v>2536.8200000000002</v>
      </c>
      <c r="H33" s="136"/>
      <c r="I33" s="136"/>
      <c r="J33" s="41" t="s">
        <v>270</v>
      </c>
      <c r="K33" s="3">
        <v>2375.83</v>
      </c>
      <c r="L33" s="62">
        <f>6106-K33</f>
        <v>3730.17</v>
      </c>
      <c r="N33" s="3">
        <v>22</v>
      </c>
      <c r="O33" s="3">
        <f>L33/22*12</f>
        <v>2034.6381818181819</v>
      </c>
    </row>
    <row r="34" spans="1:15" s="3" customFormat="1" ht="255">
      <c r="A34" s="28">
        <v>4</v>
      </c>
      <c r="B34" s="33" t="s">
        <v>91</v>
      </c>
      <c r="C34" s="138" t="s">
        <v>59</v>
      </c>
      <c r="D34" s="29" t="s">
        <v>92</v>
      </c>
      <c r="E34" s="30">
        <v>20000</v>
      </c>
      <c r="F34" s="31" t="s">
        <v>264</v>
      </c>
      <c r="G34" s="40">
        <v>4054.48</v>
      </c>
      <c r="H34" s="40"/>
      <c r="I34" s="40"/>
      <c r="J34" s="33" t="s">
        <v>271</v>
      </c>
      <c r="K34" s="3">
        <v>4589.4399999999996</v>
      </c>
      <c r="L34" s="63">
        <f>E34-K34</f>
        <v>15410.560000000001</v>
      </c>
      <c r="N34" s="3">
        <f>12+12+12+4</f>
        <v>40</v>
      </c>
      <c r="O34" s="3">
        <f>L34/N34*12</f>
        <v>4623.1679999999997</v>
      </c>
    </row>
    <row r="35" spans="1:15" s="3" customFormat="1" ht="23.25" customHeight="1">
      <c r="A35" s="28">
        <v>5</v>
      </c>
      <c r="B35" s="33" t="s">
        <v>93</v>
      </c>
      <c r="C35" s="138" t="s">
        <v>59</v>
      </c>
      <c r="D35" s="29" t="s">
        <v>94</v>
      </c>
      <c r="E35" s="30">
        <v>2700.07</v>
      </c>
      <c r="F35" s="31" t="s">
        <v>95</v>
      </c>
      <c r="G35" s="40">
        <v>1406.86</v>
      </c>
      <c r="H35" s="40"/>
      <c r="I35" s="40"/>
      <c r="J35" s="41" t="s">
        <v>272</v>
      </c>
    </row>
    <row r="36" spans="1:15" s="3" customFormat="1" ht="25.5">
      <c r="A36" s="28">
        <v>6</v>
      </c>
      <c r="B36" s="33" t="s">
        <v>96</v>
      </c>
      <c r="C36" s="138" t="s">
        <v>59</v>
      </c>
      <c r="D36" s="29" t="s">
        <v>97</v>
      </c>
      <c r="E36" s="30">
        <v>2565.0000000000005</v>
      </c>
      <c r="F36" s="31" t="s">
        <v>265</v>
      </c>
      <c r="G36" s="40">
        <v>0</v>
      </c>
      <c r="H36" s="40"/>
      <c r="I36" s="40"/>
      <c r="J36" s="33" t="s">
        <v>273</v>
      </c>
    </row>
    <row r="37" spans="1:15" s="3" customFormat="1" ht="26.25" customHeight="1">
      <c r="A37" s="28">
        <v>7</v>
      </c>
      <c r="B37" s="33" t="s">
        <v>266</v>
      </c>
      <c r="C37" s="138" t="s">
        <v>59</v>
      </c>
      <c r="D37" s="29" t="s">
        <v>267</v>
      </c>
      <c r="E37" s="30">
        <v>18011.669999999998</v>
      </c>
      <c r="F37" s="31" t="s">
        <v>268</v>
      </c>
      <c r="G37" s="161">
        <v>5005.9399999999996</v>
      </c>
      <c r="H37" s="161"/>
      <c r="I37" s="161"/>
      <c r="J37" s="33" t="s">
        <v>274</v>
      </c>
    </row>
    <row r="38" spans="1:15" s="2" customFormat="1" ht="23.25" customHeight="1">
      <c r="A38" s="25" t="s">
        <v>51</v>
      </c>
      <c r="B38" s="26" t="s">
        <v>99</v>
      </c>
      <c r="C38" s="26"/>
      <c r="D38" s="25" t="s">
        <v>56</v>
      </c>
      <c r="E38" s="27">
        <f>SUM(E39:E58)</f>
        <v>287359.34728111746</v>
      </c>
      <c r="F38" s="26"/>
      <c r="G38" s="141">
        <f>SUM(G39:G58)</f>
        <v>28669.478981240376</v>
      </c>
      <c r="H38" s="141"/>
      <c r="I38" s="141">
        <f>SUM(I39:I58)</f>
        <v>0</v>
      </c>
      <c r="J38" s="59"/>
    </row>
    <row r="39" spans="1:15" s="5" customFormat="1" ht="23.25" customHeight="1">
      <c r="A39" s="42">
        <v>1</v>
      </c>
      <c r="B39" s="43" t="s">
        <v>100</v>
      </c>
      <c r="C39" s="138" t="s">
        <v>59</v>
      </c>
      <c r="D39" s="44" t="s">
        <v>101</v>
      </c>
      <c r="E39" s="48">
        <v>7440.92</v>
      </c>
      <c r="F39" s="46" t="s">
        <v>102</v>
      </c>
      <c r="G39" s="47">
        <v>226.89</v>
      </c>
      <c r="H39" s="47"/>
      <c r="I39" s="47"/>
      <c r="J39" s="43" t="s">
        <v>178</v>
      </c>
      <c r="K39" s="5">
        <v>6544.8850000000002</v>
      </c>
    </row>
    <row r="40" spans="1:15" s="5" customFormat="1" ht="23.25" customHeight="1">
      <c r="A40" s="42">
        <v>2</v>
      </c>
      <c r="B40" s="43" t="s">
        <v>103</v>
      </c>
      <c r="C40" s="138" t="s">
        <v>59</v>
      </c>
      <c r="D40" s="44" t="s">
        <v>104</v>
      </c>
      <c r="E40" s="51">
        <v>3242.68</v>
      </c>
      <c r="F40" s="46" t="s">
        <v>105</v>
      </c>
      <c r="G40" s="47">
        <v>1121.3</v>
      </c>
      <c r="H40" s="47"/>
      <c r="I40" s="47"/>
      <c r="J40" s="43" t="s">
        <v>179</v>
      </c>
      <c r="K40" s="5">
        <v>454.06</v>
      </c>
      <c r="L40" s="5">
        <f>E40-K40</f>
        <v>2788.62</v>
      </c>
      <c r="M40" s="5">
        <f>12+10</f>
        <v>22</v>
      </c>
      <c r="N40" s="5">
        <f>L40/M40*12</f>
        <v>1521.0654545454545</v>
      </c>
    </row>
    <row r="41" spans="1:15" s="5" customFormat="1" ht="23.25" customHeight="1">
      <c r="A41" s="42">
        <v>3</v>
      </c>
      <c r="B41" s="43" t="s">
        <v>106</v>
      </c>
      <c r="C41" s="138" t="s">
        <v>59</v>
      </c>
      <c r="D41" s="44" t="s">
        <v>107</v>
      </c>
      <c r="E41" s="45">
        <v>3713.21</v>
      </c>
      <c r="F41" s="49" t="s">
        <v>180</v>
      </c>
      <c r="G41" s="47">
        <v>1525.14</v>
      </c>
      <c r="H41" s="47"/>
      <c r="I41" s="47"/>
      <c r="J41" s="43" t="s">
        <v>181</v>
      </c>
      <c r="K41" s="5">
        <v>8057.4424277606304</v>
      </c>
    </row>
    <row r="42" spans="1:15" s="5" customFormat="1" ht="63.75">
      <c r="A42" s="42">
        <v>4</v>
      </c>
      <c r="B42" s="43" t="s">
        <v>108</v>
      </c>
      <c r="C42" s="138" t="s">
        <v>59</v>
      </c>
      <c r="D42" s="44" t="s">
        <v>109</v>
      </c>
      <c r="E42" s="51">
        <v>20127.096676000001</v>
      </c>
      <c r="F42" s="49" t="s">
        <v>110</v>
      </c>
      <c r="G42" s="47">
        <v>2285.68327440134</v>
      </c>
      <c r="H42" s="47"/>
      <c r="I42" s="47"/>
      <c r="J42" s="43" t="s">
        <v>182</v>
      </c>
      <c r="K42" s="5">
        <v>296.2</v>
      </c>
      <c r="L42" s="5">
        <f>E42-K42</f>
        <v>19830.896676</v>
      </c>
      <c r="M42" s="5">
        <f>12+10</f>
        <v>22</v>
      </c>
      <c r="N42" s="5">
        <f>L42/M42*12</f>
        <v>10816.852732363637</v>
      </c>
    </row>
    <row r="43" spans="1:15" s="5" customFormat="1" ht="23.25" customHeight="1">
      <c r="A43" s="42">
        <v>5</v>
      </c>
      <c r="B43" s="43" t="s">
        <v>111</v>
      </c>
      <c r="C43" s="138" t="s">
        <v>59</v>
      </c>
      <c r="D43" s="44" t="s">
        <v>112</v>
      </c>
      <c r="E43" s="45">
        <v>20547.23</v>
      </c>
      <c r="F43" s="50" t="s">
        <v>113</v>
      </c>
      <c r="G43" s="47">
        <v>5282.3540599522703</v>
      </c>
      <c r="H43" s="47"/>
      <c r="I43" s="47"/>
      <c r="J43" s="33" t="s">
        <v>183</v>
      </c>
      <c r="K43" s="5">
        <v>7590.1932999999999</v>
      </c>
    </row>
    <row r="44" spans="1:15" s="5" customFormat="1" ht="23.25" customHeight="1">
      <c r="A44" s="42">
        <v>6</v>
      </c>
      <c r="B44" s="43" t="s">
        <v>184</v>
      </c>
      <c r="C44" s="138" t="s">
        <v>59</v>
      </c>
      <c r="D44" s="44" t="s">
        <v>114</v>
      </c>
      <c r="E44" s="45">
        <v>2213.44</v>
      </c>
      <c r="F44" s="50" t="s">
        <v>185</v>
      </c>
      <c r="G44" s="47">
        <v>1313.44</v>
      </c>
      <c r="H44" s="47"/>
      <c r="I44" s="47"/>
      <c r="J44" s="33" t="s">
        <v>186</v>
      </c>
      <c r="K44" s="5">
        <v>5770.18</v>
      </c>
    </row>
    <row r="45" spans="1:15" s="5" customFormat="1" ht="23.25" customHeight="1">
      <c r="A45" s="42">
        <v>7</v>
      </c>
      <c r="B45" s="43" t="s">
        <v>187</v>
      </c>
      <c r="C45" s="138" t="s">
        <v>59</v>
      </c>
      <c r="D45" s="44" t="s">
        <v>188</v>
      </c>
      <c r="E45" s="45">
        <v>4470.62</v>
      </c>
      <c r="F45" s="46" t="s">
        <v>189</v>
      </c>
      <c r="G45" s="47">
        <v>706.72911446747901</v>
      </c>
      <c r="H45" s="47"/>
      <c r="I45" s="47"/>
      <c r="J45" s="43" t="s">
        <v>190</v>
      </c>
    </row>
    <row r="46" spans="1:15" s="5" customFormat="1" ht="89.25">
      <c r="A46" s="42">
        <v>8</v>
      </c>
      <c r="B46" s="43" t="s">
        <v>191</v>
      </c>
      <c r="C46" s="138" t="s">
        <v>59</v>
      </c>
      <c r="D46" s="44" t="s">
        <v>192</v>
      </c>
      <c r="E46" s="45">
        <v>4401.92</v>
      </c>
      <c r="F46" s="50" t="s">
        <v>193</v>
      </c>
      <c r="G46" s="47">
        <v>1001.63335355964</v>
      </c>
      <c r="H46" s="47"/>
      <c r="I46" s="47"/>
      <c r="J46" s="43" t="s">
        <v>194</v>
      </c>
      <c r="K46" s="5">
        <v>1371.88652357551</v>
      </c>
      <c r="L46" s="5">
        <f>E46-K46</f>
        <v>3030.0334764244899</v>
      </c>
      <c r="M46" s="5">
        <f>12+12+3</f>
        <v>27</v>
      </c>
      <c r="N46" s="5">
        <f>L46/M46*12</f>
        <v>1346.6815450775509</v>
      </c>
    </row>
    <row r="47" spans="1:15" s="5" customFormat="1" ht="25.5">
      <c r="A47" s="42">
        <v>9</v>
      </c>
      <c r="B47" s="43" t="s">
        <v>115</v>
      </c>
      <c r="C47" s="138" t="s">
        <v>59</v>
      </c>
      <c r="D47" s="44" t="s">
        <v>116</v>
      </c>
      <c r="E47" s="45">
        <v>157936.70000000001</v>
      </c>
      <c r="F47" s="50" t="s">
        <v>117</v>
      </c>
      <c r="G47" s="47">
        <v>357.63</v>
      </c>
      <c r="H47" s="47"/>
      <c r="I47" s="47"/>
      <c r="J47" s="43" t="s">
        <v>195</v>
      </c>
    </row>
    <row r="48" spans="1:15" s="5" customFormat="1" ht="23.25" customHeight="1">
      <c r="A48" s="42">
        <v>10</v>
      </c>
      <c r="B48" s="43" t="s">
        <v>196</v>
      </c>
      <c r="C48" s="138" t="s">
        <v>59</v>
      </c>
      <c r="D48" s="44" t="s">
        <v>118</v>
      </c>
      <c r="E48" s="45">
        <v>806.30478797082606</v>
      </c>
      <c r="F48" s="50" t="s">
        <v>197</v>
      </c>
      <c r="G48" s="47">
        <v>0</v>
      </c>
      <c r="H48" s="47"/>
      <c r="I48" s="47"/>
      <c r="J48" s="33" t="s">
        <v>198</v>
      </c>
    </row>
    <row r="49" spans="1:14" s="5" customFormat="1" ht="23.25" customHeight="1">
      <c r="A49" s="42">
        <v>11</v>
      </c>
      <c r="B49" s="43" t="s">
        <v>199</v>
      </c>
      <c r="C49" s="138" t="s">
        <v>59</v>
      </c>
      <c r="D49" s="44" t="s">
        <v>119</v>
      </c>
      <c r="E49" s="51">
        <v>2489.9174082276299</v>
      </c>
      <c r="F49" s="46" t="s">
        <v>120</v>
      </c>
      <c r="G49" s="47">
        <v>0</v>
      </c>
      <c r="H49" s="47"/>
      <c r="I49" s="47"/>
      <c r="J49" s="33" t="s">
        <v>200</v>
      </c>
    </row>
    <row r="50" spans="1:14" s="5" customFormat="1" ht="23.25" customHeight="1">
      <c r="A50" s="42">
        <v>12</v>
      </c>
      <c r="B50" s="43" t="s">
        <v>121</v>
      </c>
      <c r="C50" s="138" t="s">
        <v>59</v>
      </c>
      <c r="D50" s="44" t="s">
        <v>122</v>
      </c>
      <c r="E50" s="45" t="s">
        <v>201</v>
      </c>
      <c r="F50" s="46" t="s">
        <v>202</v>
      </c>
      <c r="G50" s="47">
        <v>1049.4316260000001</v>
      </c>
      <c r="H50" s="47"/>
      <c r="I50" s="47"/>
      <c r="J50" s="43" t="s">
        <v>203</v>
      </c>
    </row>
    <row r="51" spans="1:14" s="5" customFormat="1" ht="23.25" customHeight="1">
      <c r="A51" s="42">
        <v>13</v>
      </c>
      <c r="B51" s="43" t="s">
        <v>123</v>
      </c>
      <c r="C51" s="138" t="s">
        <v>59</v>
      </c>
      <c r="D51" s="44" t="s">
        <v>124</v>
      </c>
      <c r="E51" s="45">
        <v>9026.9500000000007</v>
      </c>
      <c r="F51" s="46" t="s">
        <v>204</v>
      </c>
      <c r="G51" s="47">
        <v>971.83720000000005</v>
      </c>
      <c r="H51" s="47"/>
      <c r="I51" s="47"/>
      <c r="J51" s="33" t="s">
        <v>205</v>
      </c>
      <c r="K51" s="5">
        <v>1636.6677999999999</v>
      </c>
    </row>
    <row r="52" spans="1:14" s="5" customFormat="1" ht="23.25" customHeight="1">
      <c r="A52" s="42">
        <v>14</v>
      </c>
      <c r="B52" s="43" t="s">
        <v>206</v>
      </c>
      <c r="C52" s="138" t="s">
        <v>59</v>
      </c>
      <c r="D52" s="44" t="s">
        <v>125</v>
      </c>
      <c r="E52" s="45">
        <v>25875</v>
      </c>
      <c r="F52" s="46" t="s">
        <v>126</v>
      </c>
      <c r="G52" s="47">
        <v>4785.68</v>
      </c>
      <c r="H52" s="47"/>
      <c r="I52" s="47"/>
      <c r="J52" s="43" t="s">
        <v>207</v>
      </c>
    </row>
    <row r="53" spans="1:14" s="5" customFormat="1" ht="38.25">
      <c r="A53" s="42">
        <v>15</v>
      </c>
      <c r="B53" s="43" t="s">
        <v>208</v>
      </c>
      <c r="C53" s="138" t="s">
        <v>59</v>
      </c>
      <c r="D53" s="44" t="s">
        <v>127</v>
      </c>
      <c r="E53" s="45">
        <v>13800</v>
      </c>
      <c r="F53" s="46" t="s">
        <v>209</v>
      </c>
      <c r="G53" s="47">
        <v>4689.353505</v>
      </c>
      <c r="H53" s="47"/>
      <c r="I53" s="47"/>
      <c r="J53" s="43" t="s">
        <v>210</v>
      </c>
      <c r="K53" s="5">
        <v>1339.5510198608699</v>
      </c>
    </row>
    <row r="54" spans="1:14" s="5" customFormat="1" ht="23.25" customHeight="1">
      <c r="A54" s="42">
        <v>16</v>
      </c>
      <c r="B54" s="43" t="s">
        <v>211</v>
      </c>
      <c r="C54" s="138" t="s">
        <v>59</v>
      </c>
      <c r="D54" s="44" t="s">
        <v>128</v>
      </c>
      <c r="E54" s="45">
        <v>166.63</v>
      </c>
      <c r="F54" s="50" t="s">
        <v>212</v>
      </c>
      <c r="G54" s="47">
        <v>48.364499485713601</v>
      </c>
      <c r="H54" s="47"/>
      <c r="I54" s="47"/>
      <c r="J54" s="33" t="s">
        <v>213</v>
      </c>
      <c r="K54" s="5">
        <v>3527.19</v>
      </c>
      <c r="L54" s="135">
        <f>K54+G54-E54</f>
        <v>3408.9244994857136</v>
      </c>
    </row>
    <row r="55" spans="1:14" s="5" customFormat="1" ht="25.5">
      <c r="A55" s="42">
        <v>17</v>
      </c>
      <c r="B55" s="43" t="s">
        <v>214</v>
      </c>
      <c r="C55" s="138" t="s">
        <v>59</v>
      </c>
      <c r="D55" s="44" t="s">
        <v>129</v>
      </c>
      <c r="E55" s="45">
        <v>7189.42</v>
      </c>
      <c r="F55" s="50" t="s">
        <v>130</v>
      </c>
      <c r="G55" s="32">
        <v>349.9</v>
      </c>
      <c r="H55" s="32"/>
      <c r="I55" s="32"/>
      <c r="J55" s="43" t="s">
        <v>215</v>
      </c>
      <c r="K55" s="5">
        <v>14952.079548019999</v>
      </c>
    </row>
    <row r="56" spans="1:14" s="5" customFormat="1" ht="89.25">
      <c r="A56" s="42">
        <v>18</v>
      </c>
      <c r="B56" s="43" t="s">
        <v>216</v>
      </c>
      <c r="C56" s="138" t="s">
        <v>59</v>
      </c>
      <c r="D56" s="44" t="s">
        <v>217</v>
      </c>
      <c r="E56" s="45">
        <v>2088.89</v>
      </c>
      <c r="F56" s="46" t="s">
        <v>218</v>
      </c>
      <c r="G56" s="45">
        <v>1433.0609123755401</v>
      </c>
      <c r="H56" s="45"/>
      <c r="I56" s="45"/>
      <c r="J56" s="43" t="s">
        <v>219</v>
      </c>
    </row>
    <row r="57" spans="1:14" s="5" customFormat="1" ht="23.25" customHeight="1">
      <c r="A57" s="42">
        <v>19</v>
      </c>
      <c r="B57" s="43" t="s">
        <v>220</v>
      </c>
      <c r="C57" s="138" t="s">
        <v>59</v>
      </c>
      <c r="D57" s="44" t="s">
        <v>221</v>
      </c>
      <c r="E57" s="45">
        <v>938.18818811896369</v>
      </c>
      <c r="F57" s="50" t="s">
        <v>222</v>
      </c>
      <c r="G57" s="45">
        <v>747.35</v>
      </c>
      <c r="H57" s="45"/>
      <c r="I57" s="45"/>
      <c r="J57" s="43" t="s">
        <v>223</v>
      </c>
    </row>
    <row r="58" spans="1:14" s="5" customFormat="1" ht="23.25" customHeight="1">
      <c r="A58" s="42">
        <v>20</v>
      </c>
      <c r="B58" s="43" t="s">
        <v>224</v>
      </c>
      <c r="C58" s="138" t="s">
        <v>59</v>
      </c>
      <c r="D58" s="44" t="s">
        <v>225</v>
      </c>
      <c r="E58" s="45">
        <v>884.23022079999998</v>
      </c>
      <c r="F58" s="46" t="s">
        <v>226</v>
      </c>
      <c r="G58" s="45">
        <v>773.701435998394</v>
      </c>
      <c r="H58" s="45"/>
      <c r="I58" s="45"/>
      <c r="J58" s="33" t="s">
        <v>227</v>
      </c>
    </row>
    <row r="59" spans="1:14" s="2" customFormat="1" ht="23.25" customHeight="1">
      <c r="A59" s="25" t="s">
        <v>52</v>
      </c>
      <c r="B59" s="26" t="s">
        <v>146</v>
      </c>
      <c r="C59" s="26"/>
      <c r="D59" s="25" t="s">
        <v>56</v>
      </c>
      <c r="E59" s="27">
        <f t="shared" ref="E59:G59" si="2">SUM(E60:E63)</f>
        <v>41403.43838</v>
      </c>
      <c r="F59" s="26"/>
      <c r="G59" s="141">
        <f t="shared" si="2"/>
        <v>5214.499429392502</v>
      </c>
      <c r="H59" s="141"/>
      <c r="I59" s="141">
        <f t="shared" ref="I59" si="3">SUM(I60:I63)</f>
        <v>0</v>
      </c>
      <c r="J59" s="59"/>
    </row>
    <row r="60" spans="1:14" s="3" customFormat="1" ht="23.25" customHeight="1">
      <c r="A60" s="28">
        <v>1</v>
      </c>
      <c r="B60" s="33" t="s">
        <v>131</v>
      </c>
      <c r="C60" s="138" t="s">
        <v>59</v>
      </c>
      <c r="D60" s="29"/>
      <c r="E60" s="30">
        <v>10129.66</v>
      </c>
      <c r="F60" s="34" t="s">
        <v>132</v>
      </c>
      <c r="G60" s="31">
        <v>3360.1022855399997</v>
      </c>
      <c r="H60" s="31"/>
      <c r="I60" s="31"/>
      <c r="J60" s="33" t="s">
        <v>145</v>
      </c>
      <c r="K60" s="3">
        <v>2589.2199999999998</v>
      </c>
      <c r="L60" s="3">
        <f>E60-G60</f>
        <v>6769.5577144600002</v>
      </c>
      <c r="M60" s="3">
        <f>12+12+4</f>
        <v>28</v>
      </c>
      <c r="N60" s="3">
        <f>L60/M60*12</f>
        <v>2901.2390204828571</v>
      </c>
    </row>
    <row r="61" spans="1:14" s="3" customFormat="1" ht="23.25" customHeight="1">
      <c r="A61" s="28">
        <v>2</v>
      </c>
      <c r="B61" s="33" t="s">
        <v>133</v>
      </c>
      <c r="C61" s="138" t="s">
        <v>59</v>
      </c>
      <c r="D61" s="29"/>
      <c r="E61" s="30">
        <v>218.04738</v>
      </c>
      <c r="F61" s="34" t="s">
        <v>134</v>
      </c>
      <c r="G61" s="52">
        <v>39.124019862470398</v>
      </c>
      <c r="H61" s="52"/>
      <c r="I61" s="52"/>
      <c r="J61" s="33"/>
    </row>
    <row r="62" spans="1:14" s="3" customFormat="1" ht="23.25" customHeight="1">
      <c r="A62" s="28">
        <v>3</v>
      </c>
      <c r="B62" s="33" t="s">
        <v>276</v>
      </c>
      <c r="C62" s="138"/>
      <c r="D62" s="29"/>
      <c r="E62" s="30">
        <v>4049.5799999999986</v>
      </c>
      <c r="F62" s="34" t="s">
        <v>277</v>
      </c>
      <c r="G62" s="52">
        <v>1815.2731239900315</v>
      </c>
      <c r="H62" s="52"/>
      <c r="I62" s="52"/>
      <c r="J62" s="33"/>
    </row>
    <row r="63" spans="1:14" s="3" customFormat="1" ht="12.75">
      <c r="A63" s="28">
        <v>4</v>
      </c>
      <c r="B63" s="33" t="s">
        <v>135</v>
      </c>
      <c r="C63" s="138" t="s">
        <v>59</v>
      </c>
      <c r="D63" s="29"/>
      <c r="E63" s="30">
        <v>27006.151000000002</v>
      </c>
      <c r="F63" s="34"/>
      <c r="G63" s="32"/>
      <c r="H63" s="32"/>
      <c r="I63" s="32"/>
      <c r="J63" s="33"/>
    </row>
    <row r="64" spans="1:14" s="4" customFormat="1" ht="27" hidden="1" customHeight="1">
      <c r="A64" s="53">
        <v>5.0999999999999996</v>
      </c>
      <c r="B64" s="54" t="s">
        <v>136</v>
      </c>
      <c r="C64" s="54"/>
      <c r="D64" s="36"/>
      <c r="E64" s="55"/>
      <c r="F64" s="37"/>
      <c r="G64" s="55"/>
      <c r="H64" s="55"/>
      <c r="I64" s="55"/>
      <c r="J64" s="61"/>
    </row>
    <row r="65" spans="1:10" s="3" customFormat="1" ht="18.75" hidden="1" customHeight="1">
      <c r="A65" s="28" t="s">
        <v>137</v>
      </c>
      <c r="B65" s="33" t="s">
        <v>138</v>
      </c>
      <c r="C65" s="33"/>
      <c r="D65" s="56" t="s">
        <v>56</v>
      </c>
      <c r="E65" s="30"/>
      <c r="F65" s="34"/>
      <c r="G65" s="31"/>
      <c r="H65" s="31"/>
      <c r="I65" s="31"/>
      <c r="J65" s="33"/>
    </row>
    <row r="66" spans="1:10" s="3" customFormat="1" ht="18.75" hidden="1" customHeight="1">
      <c r="A66" s="28" t="s">
        <v>139</v>
      </c>
      <c r="B66" s="33" t="s">
        <v>138</v>
      </c>
      <c r="C66" s="33"/>
      <c r="D66" s="56" t="s">
        <v>56</v>
      </c>
      <c r="E66" s="30"/>
      <c r="F66" s="34"/>
      <c r="G66" s="31"/>
      <c r="H66" s="31"/>
      <c r="I66" s="31"/>
      <c r="J66" s="33"/>
    </row>
    <row r="67" spans="1:10" s="3" customFormat="1" ht="18.75" hidden="1" customHeight="1">
      <c r="A67" s="28"/>
      <c r="B67" s="33" t="s">
        <v>140</v>
      </c>
      <c r="C67" s="33"/>
      <c r="D67" s="56" t="s">
        <v>56</v>
      </c>
      <c r="E67" s="30"/>
      <c r="F67" s="34"/>
      <c r="G67" s="31"/>
      <c r="H67" s="31"/>
      <c r="I67" s="31"/>
      <c r="J67" s="33"/>
    </row>
    <row r="68" spans="1:10" s="4" customFormat="1" ht="24.75" hidden="1" customHeight="1">
      <c r="A68" s="53">
        <v>5.2</v>
      </c>
      <c r="B68" s="54" t="s">
        <v>141</v>
      </c>
      <c r="C68" s="54"/>
      <c r="D68" s="36"/>
      <c r="E68" s="55"/>
      <c r="F68" s="37"/>
      <c r="G68" s="55"/>
      <c r="H68" s="55"/>
      <c r="I68" s="55"/>
      <c r="J68" s="61"/>
    </row>
    <row r="69" spans="1:10" s="3" customFormat="1" ht="18.75" hidden="1" customHeight="1">
      <c r="A69" s="28" t="s">
        <v>142</v>
      </c>
      <c r="B69" s="33" t="s">
        <v>138</v>
      </c>
      <c r="C69" s="33"/>
      <c r="D69" s="56" t="s">
        <v>56</v>
      </c>
      <c r="E69" s="30"/>
      <c r="F69" s="34"/>
      <c r="G69" s="31"/>
      <c r="H69" s="31"/>
      <c r="I69" s="31"/>
      <c r="J69" s="33"/>
    </row>
    <row r="70" spans="1:10" s="3" customFormat="1" ht="18.75" hidden="1" customHeight="1">
      <c r="A70" s="28" t="s">
        <v>143</v>
      </c>
      <c r="B70" s="33" t="s">
        <v>138</v>
      </c>
      <c r="C70" s="33"/>
      <c r="D70" s="56" t="s">
        <v>56</v>
      </c>
      <c r="E70" s="30"/>
      <c r="F70" s="34"/>
      <c r="G70" s="31"/>
      <c r="H70" s="31"/>
      <c r="I70" s="31"/>
      <c r="J70" s="33"/>
    </row>
    <row r="71" spans="1:10" s="3" customFormat="1" ht="18.75" hidden="1" customHeight="1">
      <c r="A71" s="28"/>
      <c r="B71" s="33" t="s">
        <v>140</v>
      </c>
      <c r="C71" s="33"/>
      <c r="D71" s="56" t="s">
        <v>56</v>
      </c>
      <c r="E71" s="30"/>
      <c r="F71" s="34"/>
      <c r="G71" s="31"/>
      <c r="H71" s="31"/>
      <c r="I71" s="31"/>
      <c r="J71" s="33"/>
    </row>
    <row r="72" spans="1:10" s="6" customFormat="1" ht="20.45" hidden="1" customHeight="1">
      <c r="A72" s="64"/>
      <c r="B72" s="65"/>
      <c r="C72" s="65"/>
      <c r="D72" s="66"/>
      <c r="E72" s="67"/>
      <c r="F72" s="68"/>
      <c r="G72" s="69"/>
      <c r="H72" s="69"/>
      <c r="I72" s="69"/>
      <c r="J72" s="70"/>
    </row>
  </sheetData>
  <mergeCells count="1">
    <mergeCell ref="A2:J2"/>
  </mergeCells>
  <phoneticPr fontId="52" type="noConversion"/>
  <printOptions horizontalCentered="1"/>
  <pageMargins left="0.78680555555555598" right="0.59027777777777801" top="0.98402777777777795" bottom="0.59027777777777801" header="0" footer="0"/>
  <pageSetup paperSize="9" scale="55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6</vt:i4>
      </vt:variant>
    </vt:vector>
  </HeadingPairs>
  <TitlesOfParts>
    <vt:vector size="10" baseType="lpstr">
      <vt:lpstr>汇总</vt:lpstr>
      <vt:lpstr>总包总分</vt:lpstr>
      <vt:lpstr>2018年年度计划汇总表（内部和报局）</vt:lpstr>
      <vt:lpstr>海外事业部2018年年度生产计划表（内部和报局）</vt:lpstr>
      <vt:lpstr>'2018年年度计划汇总表（内部和报局）'!Print_Area</vt:lpstr>
      <vt:lpstr>海外事业部2018年年度生产计划表（内部和报局）!Print_Area</vt:lpstr>
      <vt:lpstr>汇总!Print_Area</vt:lpstr>
      <vt:lpstr>'2018年年度计划汇总表（内部和报局）'!Print_Titles</vt:lpstr>
      <vt:lpstr>海外事业部2018年年度生产计划表（内部和报局）!Print_Titles</vt:lpstr>
      <vt:lpstr>总包总分!Print_Titles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王凤华</dc:creator>
  <cp:lastModifiedBy>刘洋</cp:lastModifiedBy>
  <cp:lastPrinted>2018-02-05T07:47:34Z</cp:lastPrinted>
  <dcterms:created xsi:type="dcterms:W3CDTF">2017-11-10T06:57:00Z</dcterms:created>
  <dcterms:modified xsi:type="dcterms:W3CDTF">2018-10-31T03:46:02Z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