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defaultThemeVersion="124226"/>
  <bookViews>
    <workbookView xWindow="0" yWindow="0" windowWidth="24000" windowHeight="9510" tabRatio="867"/>
  </bookViews>
  <sheets>
    <sheet name="Overview" sheetId="1" r:id="rId1"/>
    <sheet name="DRVCTRL_Register" sheetId="2" r:id="rId2"/>
    <sheet name="Chopper_Control_Register" sheetId="3" r:id="rId3"/>
    <sheet name=" coolStep_Control_Register" sheetId="4" r:id="rId4"/>
    <sheet name="stallGuard2_Control_Register" sheetId="5" r:id="rId5"/>
    <sheet name="Driver_Control_Register" sheetId="6" r:id="rId6"/>
    <sheet name="tuning_spreadCycle" sheetId="7" r:id="rId7"/>
  </sheets>
  <calcPr calcId="171027"/>
</workbook>
</file>

<file path=xl/calcChain.xml><?xml version="1.0" encoding="utf-8"?>
<calcChain xmlns="http://schemas.openxmlformats.org/spreadsheetml/2006/main">
  <c r="A2" i="6" l="1"/>
  <c r="D7" i="6" s="1"/>
  <c r="A2" i="5"/>
  <c r="D6" i="5" s="1"/>
  <c r="A2" i="4"/>
  <c r="D3" i="4" s="1"/>
  <c r="K5" i="4"/>
  <c r="B5" i="4"/>
  <c r="B4" i="4"/>
  <c r="B3" i="4"/>
  <c r="A2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2" i="5"/>
  <c r="D22" i="5" s="1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3" i="4"/>
  <c r="A2" i="3"/>
  <c r="E7" i="3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D2" i="2"/>
  <c r="D2" i="6"/>
  <c r="D2" i="5"/>
  <c r="D2" i="4"/>
  <c r="E2" i="3"/>
  <c r="D7" i="5" l="1"/>
  <c r="D10" i="5"/>
  <c r="E3" i="3"/>
  <c r="E5" i="3"/>
  <c r="D4" i="4"/>
  <c r="D7" i="4"/>
  <c r="E19" i="3"/>
  <c r="E15" i="3"/>
  <c r="D4" i="2"/>
  <c r="D22" i="4"/>
  <c r="E11" i="3"/>
  <c r="D14" i="6"/>
  <c r="D18" i="5"/>
  <c r="D22" i="6"/>
  <c r="D6" i="6"/>
  <c r="D10" i="6"/>
  <c r="D14" i="5"/>
  <c r="D18" i="6"/>
  <c r="D5" i="4"/>
  <c r="D10" i="4"/>
  <c r="D21" i="4"/>
  <c r="D17" i="4"/>
  <c r="D13" i="4"/>
  <c r="D9" i="4"/>
  <c r="D21" i="5"/>
  <c r="D17" i="5"/>
  <c r="D13" i="5"/>
  <c r="D9" i="5"/>
  <c r="D5" i="5"/>
  <c r="D21" i="6"/>
  <c r="D17" i="6"/>
  <c r="D13" i="6"/>
  <c r="D9" i="6"/>
  <c r="D5" i="6"/>
  <c r="D20" i="4"/>
  <c r="D16" i="4"/>
  <c r="D12" i="4"/>
  <c r="D8" i="4"/>
  <c r="D20" i="5"/>
  <c r="D16" i="5"/>
  <c r="D12" i="5"/>
  <c r="D8" i="5"/>
  <c r="D4" i="5"/>
  <c r="D20" i="6"/>
  <c r="D16" i="6"/>
  <c r="D12" i="6"/>
  <c r="D8" i="6"/>
  <c r="D4" i="6"/>
  <c r="D18" i="4"/>
  <c r="D14" i="4"/>
  <c r="D6" i="4"/>
  <c r="D19" i="4"/>
  <c r="D15" i="4"/>
  <c r="D11" i="4"/>
  <c r="D3" i="5"/>
  <c r="D19" i="5"/>
  <c r="D15" i="5"/>
  <c r="D11" i="5"/>
  <c r="D3" i="6"/>
  <c r="D19" i="6"/>
  <c r="D15" i="6"/>
  <c r="D11" i="6"/>
  <c r="E22" i="3"/>
  <c r="E18" i="3"/>
  <c r="E14" i="3"/>
  <c r="E10" i="3"/>
  <c r="E4" i="3"/>
  <c r="E21" i="3"/>
  <c r="E17" i="3"/>
  <c r="E13" i="3"/>
  <c r="E9" i="3"/>
  <c r="E6" i="3"/>
  <c r="E20" i="3"/>
  <c r="E16" i="3"/>
  <c r="E12" i="3"/>
  <c r="E8" i="3"/>
  <c r="D22" i="2"/>
  <c r="D18" i="2"/>
  <c r="D14" i="2"/>
  <c r="D10" i="2"/>
  <c r="D6" i="2"/>
  <c r="D3" i="2"/>
  <c r="D19" i="2"/>
  <c r="D15" i="2"/>
  <c r="D11" i="2"/>
  <c r="D7" i="2"/>
  <c r="D21" i="2"/>
  <c r="D17" i="2"/>
  <c r="D13" i="2"/>
  <c r="D9" i="2"/>
  <c r="D5" i="2"/>
  <c r="D20" i="2"/>
  <c r="D16" i="2"/>
  <c r="D12" i="2"/>
  <c r="D8" i="2"/>
  <c r="C7" i="3"/>
  <c r="C6" i="3"/>
  <c r="C11" i="3"/>
  <c r="C10" i="3"/>
  <c r="C15" i="3"/>
  <c r="C14" i="3"/>
  <c r="C13" i="3"/>
  <c r="C12" i="3"/>
  <c r="C18" i="3"/>
  <c r="C17" i="3"/>
  <c r="C16" i="3"/>
  <c r="B22" i="2"/>
  <c r="B19" i="2"/>
  <c r="G16" i="3" l="1"/>
  <c r="B3" i="7" s="1"/>
  <c r="G7" i="3"/>
  <c r="G6" i="3" s="1"/>
  <c r="G10" i="3"/>
  <c r="B5" i="7" s="1"/>
  <c r="A9" i="7" s="1"/>
  <c r="A10" i="7" s="1"/>
  <c r="A11" i="7" s="1"/>
  <c r="A12" i="7" s="1"/>
  <c r="A13" i="7" s="1"/>
  <c r="A14" i="7" s="1"/>
  <c r="A15" i="7" s="1"/>
  <c r="A16" i="7" s="1"/>
  <c r="G12" i="3"/>
  <c r="B4" i="7" s="1"/>
  <c r="C2" i="6"/>
  <c r="C2" i="5"/>
  <c r="C2" i="4"/>
  <c r="D2" i="3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3" i="5"/>
  <c r="G2" i="1"/>
  <c r="F2" i="1"/>
  <c r="E2" i="1"/>
  <c r="D2" i="1"/>
  <c r="C2" i="1"/>
  <c r="C2" i="2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21" i="2"/>
  <c r="B20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5" i="3"/>
  <c r="B6" i="3"/>
  <c r="B7" i="3"/>
  <c r="B4" i="3"/>
  <c r="B3" i="3"/>
  <c r="F18" i="5" l="1"/>
  <c r="B6" i="7" s="1"/>
  <c r="B2" i="4"/>
  <c r="E3" i="1" s="1"/>
  <c r="E4" i="1" s="1"/>
  <c r="B2" i="2"/>
  <c r="C3" i="1" s="1"/>
  <c r="C4" i="1" s="1"/>
  <c r="B2" i="6"/>
  <c r="G3" i="1" s="1"/>
  <c r="G4" i="1" s="1"/>
  <c r="B2" i="3"/>
  <c r="D3" i="1" s="1"/>
  <c r="D4" i="1" s="1"/>
  <c r="B2" i="5"/>
  <c r="F3" i="1" s="1"/>
  <c r="F4" i="1" s="1"/>
  <c r="B11" i="7" l="1"/>
  <c r="B15" i="7" s="1"/>
  <c r="B9" i="7"/>
  <c r="B13" i="7" s="1"/>
  <c r="B10" i="7"/>
  <c r="B14" i="7" s="1"/>
  <c r="B12" i="7"/>
  <c r="B16" i="7" s="1"/>
</calcChain>
</file>

<file path=xl/sharedStrings.xml><?xml version="1.0" encoding="utf-8"?>
<sst xmlns="http://schemas.openxmlformats.org/spreadsheetml/2006/main" count="235" uniqueCount="163">
  <si>
    <t>INTPOL</t>
  </si>
  <si>
    <t>DEDGE</t>
  </si>
  <si>
    <t>MRES3</t>
  </si>
  <si>
    <t>MRES2</t>
  </si>
  <si>
    <t>MRES1</t>
  </si>
  <si>
    <t>MRES0</t>
  </si>
  <si>
    <t>Register address bit</t>
  </si>
  <si>
    <t xml:space="preserve">Reserved </t>
  </si>
  <si>
    <t xml:space="preserve"> </t>
  </si>
  <si>
    <t xml:space="preserve">Enable STEP interpolation </t>
  </si>
  <si>
    <t xml:space="preserve">Enable double edge STEP pulses </t>
  </si>
  <si>
    <t xml:space="preserve">Microstep resolution for STEP/DIR mode </t>
  </si>
  <si>
    <t>Microsteps per 90°: 
%0000: 256 
%0001: 128 
%0010: 64 
%0011: 32 
%0100: 16 
%0101: 8 
%0110: 4 
%0111: 2 (halfstep) 
%1000: 1 (fullstep)</t>
  </si>
  <si>
    <t xml:space="preserve">0: Disable STEP pulse interpolation. 
1: Enable STEP pulse multiplication by 16. </t>
  </si>
  <si>
    <t xml:space="preserve">0:  Rising  STEP  pulse  edge  is  active,  falling  edge  is 
inactive. 
1: Both rising and falling STEP pulse edges are active. </t>
  </si>
  <si>
    <t>Bit</t>
  </si>
  <si>
    <t xml:space="preserve">Function  </t>
  </si>
  <si>
    <t xml:space="preserve">Comment </t>
  </si>
  <si>
    <t xml:space="preserve">Name  </t>
  </si>
  <si>
    <t xml:space="preserve">TBL1 </t>
  </si>
  <si>
    <t xml:space="preserve">TBL0 </t>
  </si>
  <si>
    <t xml:space="preserve">CHM </t>
  </si>
  <si>
    <t xml:space="preserve">RNDTF </t>
  </si>
  <si>
    <t xml:space="preserve">HDEC1 </t>
  </si>
  <si>
    <t xml:space="preserve">HDEC0 </t>
  </si>
  <si>
    <t xml:space="preserve">HEND3 </t>
  </si>
  <si>
    <t xml:space="preserve">HEND2 </t>
  </si>
  <si>
    <t xml:space="preserve">HEND1 </t>
  </si>
  <si>
    <t xml:space="preserve">HEND0 </t>
  </si>
  <si>
    <t>HSTRT2</t>
  </si>
  <si>
    <t>HSTRT1</t>
  </si>
  <si>
    <t>HSTRT0</t>
  </si>
  <si>
    <t xml:space="preserve">TOFF3 </t>
  </si>
  <si>
    <t xml:space="preserve">TOFF2 </t>
  </si>
  <si>
    <t xml:space="preserve">TOFF1 </t>
  </si>
  <si>
    <t xml:space="preserve">TOFF0 </t>
  </si>
  <si>
    <t xml:space="preserve">Duration of slow decay phase. If TOFF is 0, the MOSFETs 
are shut off. If TOFF is nonzero, slow decay time is a 
multiple of system clock periods: 
N CLK = 12 + (32 x TOFF) (Minimum time is 64clocks.) 
%0000: Driver disable, all bridges off 
%0001: 1 (use with TBL of minimum 24 clocks) 
%0010 … %1111: 2 … 15 </t>
  </si>
  <si>
    <t>CHM=0</t>
  </si>
  <si>
    <t>CHM=1</t>
  </si>
  <si>
    <t>Three least-significant bits of the duration of 
the fast decay phase. The MSB is HDEC0. 
Fast decay time is a multiple of system clock 
periods: N CLK = 32 x (HDEC0+HSTRT)</t>
  </si>
  <si>
    <t>Hysteresis start offset from HEND: 
%000: 1  %100: 5 
%001: 2  %101: 6 
%010: 3  %110: 7 
%011: 4  %111: 8 
Effective: HEND+HSTRT must be ≤ 15</t>
  </si>
  <si>
    <t xml:space="preserve">%0000 … %1111:  
Hysteresis is -3, -2, -1, 0, 1, …, 12  
(1/512 of this setting adds to current setting) 
This is the hysteresis value which becomes 
used for the hysteresis chopper. </t>
  </si>
  <si>
    <t xml:space="preserve">%0000 … %1111:  
Offset is -3, -2, -1, 0, 1, …, 12 
This is the sine wave offset and 1/512 of the 
value becomes added to the absolute value 
of each sine wave entry. </t>
  </si>
  <si>
    <t xml:space="preserve">Hysteresis decrement period setting, in 
system clock periods: 
%00: 16 
%01: 32 
%10: 48 
%11: 64 </t>
  </si>
  <si>
    <t xml:space="preserve">HDEC1=0:  current  comparator  can  terminate 
the fast decay phase before timer expires. 
HDEC1=1:  only  the  timer  terminates  the  fast 
decay phase. 
HDEC0: MSB of fast decay time setting. </t>
  </si>
  <si>
    <t>Random TOFF time</t>
  </si>
  <si>
    <t xml:space="preserve">Enable randomizing the slow decay phase duration: 
0: Chopper off time is fixed as set by bits t OFF  
1: Random mode, t OFF  is random modulated by  
dN CLK = -12 … +3 clocks. </t>
  </si>
  <si>
    <t>Chopper mode</t>
  </si>
  <si>
    <t xml:space="preserve">This mode bit affects the interpretation of the HDEC, 
HEND, and HSTRT parameters shown below. 
%0: Standard mode (spreadCycle) 
%1: Constant t OFF  with fast decay time.  
Fast decay time is also terminated when the 
negative  nominal  current  is  reached.  Fast 
decay is after on time. </t>
  </si>
  <si>
    <t xml:space="preserve">Blanking time </t>
  </si>
  <si>
    <t xml:space="preserve">Blanking time interval, in system clock periods: 
%00: 16 
%01: 24 
%10: 36 
%11: 54 </t>
  </si>
  <si>
    <t xml:space="preserve">Register address bit </t>
  </si>
  <si>
    <t xml:space="preserve">SEIMIN </t>
  </si>
  <si>
    <t xml:space="preserve">SEDN0 </t>
  </si>
  <si>
    <t>SEMAX3</t>
  </si>
  <si>
    <t>SEMAX2</t>
  </si>
  <si>
    <t>SEMAX1</t>
  </si>
  <si>
    <t>SEMAX0</t>
  </si>
  <si>
    <t xml:space="preserve">SEUP0 </t>
  </si>
  <si>
    <t xml:space="preserve">SEMIN3 </t>
  </si>
  <si>
    <t xml:space="preserve">SEMIN2 </t>
  </si>
  <si>
    <t xml:space="preserve">SEMIN1 </t>
  </si>
  <si>
    <t xml:space="preserve">SEMIN0 </t>
  </si>
  <si>
    <t xml:space="preserve">SEDN1 </t>
  </si>
  <si>
    <t>SEUP1</t>
  </si>
  <si>
    <t xml:space="preserve">Current decrement speed </t>
  </si>
  <si>
    <t xml:space="preserve">Lower coolStep threshold/coolStep disable </t>
  </si>
  <si>
    <t xml:space="preserve">If SEMIN is 0, coolStep is disabled. If SEMIN is nonzero 
and the stallGuard2 value SG falls below SEMIN x 32, 
the coolStep current scaling factor is increased. </t>
  </si>
  <si>
    <t xml:space="preserve">Number of current increment steps for each time that 
the stallGuard2 value SG is sampled below the lower 
threshold: 
%00: 1 
%01: 2 
%10: 4 
%11: 8 </t>
  </si>
  <si>
    <t xml:space="preserve">Current increment size </t>
  </si>
  <si>
    <t xml:space="preserve">Upper coolStep threshold as an offset from the lower threshold </t>
  </si>
  <si>
    <t xml:space="preserve">Minimum coolStep current </t>
  </si>
  <si>
    <t xml:space="preserve">Number of times that the stallGuard2 value must be 
sampled equal to or above the upper threshold for each 
decrement of the coil current: 
%00: 32 
%01: 8 
%10: 2 
%11: 1 </t>
  </si>
  <si>
    <t xml:space="preserve">0: ½ CS current setting 
1: ¼ CS current setting </t>
  </si>
  <si>
    <t>SFILT</t>
  </si>
  <si>
    <t>SGT6</t>
  </si>
  <si>
    <t>SGT5</t>
  </si>
  <si>
    <t>SGT4</t>
  </si>
  <si>
    <t>SGT3</t>
  </si>
  <si>
    <t>SGT2</t>
  </si>
  <si>
    <t>SGT1</t>
  </si>
  <si>
    <t>SGT0</t>
  </si>
  <si>
    <t xml:space="preserve">CS4 </t>
  </si>
  <si>
    <t xml:space="preserve">CS3 </t>
  </si>
  <si>
    <t xml:space="preserve">CS2 </t>
  </si>
  <si>
    <t xml:space="preserve">CS1 </t>
  </si>
  <si>
    <t xml:space="preserve">CS0 </t>
  </si>
  <si>
    <t xml:space="preserve">stallGuard2 filter 
enable </t>
  </si>
  <si>
    <t>Reserved</t>
  </si>
  <si>
    <t xml:space="preserve">stallGuard2 threshold 
value </t>
  </si>
  <si>
    <t xml:space="preserve">Current scale  
(scales digital 
currents A and B) </t>
  </si>
  <si>
    <t xml:space="preserve">Current scaling for SPI and step/direction operation. 
%00000 … %11111: 1/32, 2/32, 3/32, … 32/32 
This value is biased by 1 and divided by 32, so the 
range is 1/32 to 32/32.  
Example: CS=0 is 1/32 current </t>
  </si>
  <si>
    <t xml:space="preserve">0: Standard mode, fastest response time. 
1: Filtered mode, updated once for each four fullsteps to 
compensate for variation in motor construction, highest 
accuracy. </t>
  </si>
  <si>
    <t xml:space="preserve">The  stallGuard2  threshold  value  controls  the  optimum 
measurement range for readout. A lower value results in 
a higher sensitivity and requires less torque to indicate 
a stall. The value is a two’s complement signed integer. 
Values below -10 are not recommended. 
Range: -64 to +63 </t>
  </si>
  <si>
    <t>TST</t>
  </si>
  <si>
    <t>SLPH1</t>
  </si>
  <si>
    <t>SLPH0</t>
  </si>
  <si>
    <t>SLPL1</t>
  </si>
  <si>
    <t>SLPL0</t>
  </si>
  <si>
    <t>DISS2G</t>
  </si>
  <si>
    <t>TS2G1</t>
  </si>
  <si>
    <t>TS2G0</t>
  </si>
  <si>
    <t>SDOFF</t>
  </si>
  <si>
    <t>VSENSE</t>
  </si>
  <si>
    <t>RDSEL1</t>
  </si>
  <si>
    <t>RDSEL0</t>
  </si>
  <si>
    <t xml:space="preserve">Select value for read 
out (RD bits) </t>
  </si>
  <si>
    <t xml:space="preserve">Sense resistor 
voltage-based current 
scaling </t>
  </si>
  <si>
    <t xml:space="preserve">STEP/DIR interface 
disable </t>
  </si>
  <si>
    <t xml:space="preserve">Short to GND 
detection timer </t>
  </si>
  <si>
    <t xml:space="preserve">Short to GND 
protection disable </t>
  </si>
  <si>
    <t xml:space="preserve">Slope  control,  low 
side </t>
  </si>
  <si>
    <t xml:space="preserve">Slope control, high 
side </t>
  </si>
  <si>
    <t>Reserved TEST mode</t>
  </si>
  <si>
    <t xml:space="preserve">Must be cleared for normal operation. When set, the 
SG_TST output exposes digital test values, and the 
TEST_ANA output exposes analog test values. Test value 
selection is controlled by SGT1 and SGT0: 
TEST_ANA:  %00: anatest_2vth, 
%01: anatest_dac_out, 
%10: anatest_vdd_half. 
SG_TST:   %00: comp_A, 
%01: comp_B, 
%10: CLK, 
%11: on_state_xy </t>
  </si>
  <si>
    <t xml:space="preserve">%00: Minimum 
%01: Minimum temperature compensation mode. 
%10: Medium temperature compensation mode. 
%11: Maximum 
In temperature compensated mode (tc), the MOSFET gate 
driver strength is increased if the overtemperature 
warning temperature is reached. This compensates for 
temperature dependency of high-side slope control. </t>
  </si>
  <si>
    <t xml:space="preserve">%00: Minimum. 
%01: Minimum. 
%10: Medium. 
%11: Maximum. </t>
  </si>
  <si>
    <t xml:space="preserve">0: Short to GND protection is enabled. 
1: Short to GND protection is disabled. </t>
  </si>
  <si>
    <t xml:space="preserve">%00: 3.2µs. 
%01: 1.6µs. 
%10: 1.2µs. 
%11: 0.8µs. </t>
  </si>
  <si>
    <t xml:space="preserve">0: Enable STEP and DIR interface. 
1: Disable STEP and DIR interface. SPI interface is used 
to move motor. </t>
  </si>
  <si>
    <t>%00  Microstep position read back 
 %01  stallGuard2 level read back 
%10  stallGuard2 and coolStep current level read back 
%11  Reserved, do not use</t>
  </si>
  <si>
    <t xml:space="preserve">0: Full-scale sense resistor voltage is 305mV. 
1: Full-scale sense resistor voltage is 165mV. 
(Full-scale refers to a current setting of 31 and a DAC value of 255.) </t>
  </si>
  <si>
    <t>DRVCTRL_Register</t>
  </si>
  <si>
    <t>Chopper_Control_Register</t>
  </si>
  <si>
    <t xml:space="preserve"> coolStep_Control_Register</t>
  </si>
  <si>
    <t>Driver_Control_Register</t>
  </si>
  <si>
    <t>stallGuard2_Control_Register</t>
  </si>
  <si>
    <t xml:space="preserve">Blanking  time.  This  time  needs  to  cover  the 
switching event and the duration of the ringing 
on  the  sense  resistor.  For  most  low-current 
applications,  a  setting  of  16  or  24  is  good.  For 
high-current  applications,  a  setting  of  36  or  54 
may be required. </t>
  </si>
  <si>
    <t>HDEC</t>
  </si>
  <si>
    <t>HEND</t>
  </si>
  <si>
    <t>HSTART</t>
  </si>
  <si>
    <t>x</t>
  </si>
  <si>
    <t>y</t>
  </si>
  <si>
    <t>CS*8</t>
  </si>
  <si>
    <t>[hex]</t>
  </si>
  <si>
    <t>tuning spreadCycle</t>
  </si>
  <si>
    <t>Overview</t>
  </si>
  <si>
    <t>information</t>
  </si>
  <si>
    <t>input</t>
  </si>
  <si>
    <t>ouput</t>
  </si>
  <si>
    <t>ducument version</t>
  </si>
  <si>
    <t>V001</t>
  </si>
  <si>
    <t>frist release</t>
  </si>
  <si>
    <t>don´t change the values in red or gray boxes</t>
  </si>
  <si>
    <t>Background information</t>
  </si>
  <si>
    <t xml:space="preserve">Hysteresis decrement interval or Fast decay mode </t>
  </si>
  <si>
    <t xml:space="preserve">Hysteresis end (low) value or  Sine wave offset </t>
  </si>
  <si>
    <t xml:space="preserve">Hysteresis start value or  Fast decay time setting </t>
  </si>
  <si>
    <t xml:space="preserve">Off time/MOSFET disable </t>
  </si>
  <si>
    <t xml:space="preserve">don´t change </t>
  </si>
  <si>
    <t>informatin</t>
  </si>
  <si>
    <t>Calculation</t>
  </si>
  <si>
    <t>[dec]</t>
  </si>
  <si>
    <t>Axis A</t>
  </si>
  <si>
    <t>Axis B</t>
  </si>
  <si>
    <t>BITUND(13;25)</t>
  </si>
  <si>
    <t>calc output</t>
  </si>
  <si>
    <t>calc input</t>
  </si>
  <si>
    <t>calc intern</t>
  </si>
  <si>
    <t>calc ouput</t>
  </si>
  <si>
    <t>Registers</t>
  </si>
  <si>
    <r>
      <t xml:space="preserve">These change with </t>
    </r>
    <r>
      <rPr>
        <sz val="11"/>
        <color theme="6" tint="-0.249977111117893"/>
        <rFont val="Calibri"/>
        <family val="2"/>
        <scheme val="minor"/>
      </rPr>
      <t>binary settings</t>
    </r>
    <r>
      <rPr>
        <sz val="11"/>
        <color theme="1"/>
        <rFont val="Calibri"/>
        <family val="2"/>
        <scheme val="minor"/>
      </rPr>
      <t xml:space="preserve"> in tabbed pages</t>
    </r>
  </si>
  <si>
    <t>only change the values in the green boxes (changes hidden bit mapping from decimal in tabbed pages)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</si>
</sst>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1" fillId="0" borderId="0" xfId="0" applyFont="1"/>
    <xf numFmtId="0" fontId="0" fillId="0" borderId="3" xfId="0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0" fillId="0" borderId="3" xfId="0" applyBorder="1"/>
    <xf numFmtId="0" fontId="0" fillId="0" borderId="0" xfId="0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0" fillId="3" borderId="1" xfId="0" applyFill="1" applyBorder="1"/>
    <xf numFmtId="0" fontId="0" fillId="3" borderId="6" xfId="0" applyFill="1" applyBorder="1"/>
    <xf numFmtId="0" fontId="1" fillId="3" borderId="1" xfId="0" applyFont="1" applyFill="1" applyBorder="1" applyAlignment="1">
      <alignment horizontal="left" vertical="top"/>
    </xf>
    <xf numFmtId="0" fontId="1" fillId="3" borderId="0" xfId="0" applyFont="1" applyFill="1"/>
    <xf numFmtId="0" fontId="1" fillId="3" borderId="5" xfId="0" applyFont="1" applyFill="1" applyBorder="1"/>
    <xf numFmtId="1" fontId="0" fillId="8" borderId="0" xfId="0" applyNumberFormat="1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7" borderId="0" xfId="0" applyFill="1"/>
    <xf numFmtId="0" fontId="0" fillId="8" borderId="0" xfId="0" applyFill="1"/>
    <xf numFmtId="0" fontId="1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0" fillId="5" borderId="4" xfId="0" applyFill="1" applyBorder="1"/>
    <xf numFmtId="0" fontId="0" fillId="5" borderId="1" xfId="0" applyFill="1" applyBorder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left" vertical="top"/>
    </xf>
    <xf numFmtId="0" fontId="0" fillId="6" borderId="0" xfId="0" applyFill="1"/>
    <xf numFmtId="0" fontId="0" fillId="3" borderId="0" xfId="0" applyFill="1"/>
    <xf numFmtId="0" fontId="0" fillId="5" borderId="8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0" fillId="5" borderId="9" xfId="0" applyFill="1" applyBorder="1" applyAlignment="1">
      <alignment horizontal="left" vertical="top"/>
    </xf>
    <xf numFmtId="0" fontId="0" fillId="5" borderId="7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0" fillId="5" borderId="8" xfId="0" applyFill="1" applyBorder="1" applyAlignment="1">
      <alignment horizontal="left" vertical="top" wrapText="1"/>
    </xf>
    <xf numFmtId="0" fontId="0" fillId="5" borderId="9" xfId="0" applyFont="1" applyFill="1" applyBorder="1" applyAlignment="1">
      <alignment horizontal="left" vertical="top"/>
    </xf>
    <xf numFmtId="0" fontId="0" fillId="5" borderId="4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  <xf numFmtId="0" fontId="1" fillId="5" borderId="6" xfId="0" applyFont="1" applyFill="1" applyBorder="1" applyAlignment="1">
      <alignment horizontal="left" vertical="top"/>
    </xf>
    <xf numFmtId="0" fontId="1" fillId="4" borderId="10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3" borderId="10" xfId="0" applyFill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0" fillId="5" borderId="0" xfId="0" applyFont="1" applyFill="1" applyBorder="1" applyAlignment="1">
      <alignment horizontal="left" vertical="top"/>
    </xf>
    <xf numFmtId="0" fontId="0" fillId="5" borderId="8" xfId="0" applyFont="1" applyFill="1" applyBorder="1" applyAlignment="1">
      <alignment horizontal="left" vertical="top"/>
    </xf>
    <xf numFmtId="0" fontId="0" fillId="5" borderId="2" xfId="0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5" borderId="2" xfId="0" applyFont="1" applyFill="1" applyBorder="1" applyAlignment="1">
      <alignment horizontal="left" vertical="top"/>
    </xf>
    <xf numFmtId="0" fontId="1" fillId="8" borderId="2" xfId="0" applyFont="1" applyFill="1" applyBorder="1" applyAlignment="1">
      <alignment horizontal="left" vertical="top"/>
    </xf>
    <xf numFmtId="0" fontId="0" fillId="8" borderId="0" xfId="0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1" fillId="5" borderId="10" xfId="0" applyFont="1" applyFill="1" applyBorder="1" applyAlignment="1">
      <alignment horizontal="left" vertical="top"/>
    </xf>
    <xf numFmtId="0" fontId="0" fillId="8" borderId="11" xfId="0" applyFill="1" applyBorder="1" applyAlignment="1">
      <alignment horizontal="left" vertical="top"/>
    </xf>
    <xf numFmtId="0" fontId="0" fillId="8" borderId="10" xfId="0" applyFill="1" applyBorder="1" applyAlignment="1">
      <alignment horizontal="left" vertical="top"/>
    </xf>
    <xf numFmtId="0" fontId="0" fillId="8" borderId="12" xfId="0" applyFill="1" applyBorder="1" applyAlignment="1">
      <alignment horizontal="left" vertical="top"/>
    </xf>
    <xf numFmtId="0" fontId="0" fillId="8" borderId="11" xfId="0" applyFont="1" applyFill="1" applyBorder="1" applyAlignment="1">
      <alignment horizontal="left" vertical="top"/>
    </xf>
    <xf numFmtId="0" fontId="0" fillId="8" borderId="10" xfId="0" applyFont="1" applyFill="1" applyBorder="1" applyAlignment="1">
      <alignment horizontal="left" vertical="top"/>
    </xf>
    <xf numFmtId="0" fontId="0" fillId="8" borderId="12" xfId="0" applyFont="1" applyFill="1" applyBorder="1" applyAlignment="1">
      <alignment horizontal="left" vertical="top"/>
    </xf>
    <xf numFmtId="0" fontId="0" fillId="0" borderId="11" xfId="0" applyBorder="1"/>
    <xf numFmtId="0" fontId="1" fillId="5" borderId="4" xfId="0" applyFont="1" applyFill="1" applyBorder="1" applyAlignment="1">
      <alignment horizontal="left" vertical="top"/>
    </xf>
    <xf numFmtId="0" fontId="0" fillId="8" borderId="3" xfId="0" applyFill="1" applyBorder="1" applyAlignment="1">
      <alignment horizontal="left" vertical="top"/>
    </xf>
    <xf numFmtId="0" fontId="0" fillId="8" borderId="4" xfId="0" applyFill="1" applyBorder="1" applyAlignment="1">
      <alignment horizontal="left" vertical="top"/>
    </xf>
    <xf numFmtId="0" fontId="1" fillId="3" borderId="1" xfId="0" applyFont="1" applyFill="1" applyBorder="1"/>
    <xf numFmtId="0" fontId="1" fillId="3" borderId="6" xfId="0" applyFont="1" applyFill="1" applyBorder="1"/>
    <xf numFmtId="0" fontId="0" fillId="0" borderId="0" xfId="0" applyFont="1"/>
    <xf numFmtId="0" fontId="0" fillId="7" borderId="1" xfId="0" applyFill="1" applyBorder="1" applyAlignment="1" applyProtection="1">
      <alignment horizontal="left" vertical="top"/>
      <protection locked="0"/>
    </xf>
    <xf numFmtId="0" fontId="0" fillId="7" borderId="2" xfId="0" applyFill="1" applyBorder="1" applyAlignment="1" applyProtection="1">
      <alignment horizontal="left" vertical="top"/>
      <protection locked="0"/>
    </xf>
    <xf numFmtId="0" fontId="0" fillId="7" borderId="8" xfId="0" applyFill="1" applyBorder="1" applyAlignment="1" applyProtection="1">
      <alignment horizontal="left" vertical="top"/>
      <protection locked="0"/>
    </xf>
    <xf numFmtId="0" fontId="0" fillId="7" borderId="0" xfId="0" applyFill="1" applyBorder="1" applyAlignment="1" applyProtection="1">
      <alignment horizontal="left" vertical="top"/>
      <protection locked="0"/>
    </xf>
    <xf numFmtId="0" fontId="0" fillId="7" borderId="1" xfId="0" applyFont="1" applyFill="1" applyBorder="1" applyAlignment="1" applyProtection="1">
      <alignment horizontal="left" vertical="top"/>
      <protection locked="0"/>
    </xf>
    <xf numFmtId="0" fontId="0" fillId="7" borderId="12" xfId="0" applyFill="1" applyBorder="1" applyAlignment="1" applyProtection="1">
      <alignment horizontal="left" vertical="top"/>
      <protection locked="0"/>
    </xf>
    <xf numFmtId="0" fontId="0" fillId="7" borderId="13" xfId="0" applyFill="1" applyBorder="1" applyAlignment="1" applyProtection="1">
      <alignment horizontal="left" vertical="top"/>
      <protection locked="0"/>
    </xf>
    <xf numFmtId="0" fontId="0" fillId="7" borderId="11" xfId="0" applyFill="1" applyBorder="1" applyAlignment="1" applyProtection="1">
      <alignment horizontal="left" vertical="top"/>
      <protection locked="0"/>
    </xf>
    <xf numFmtId="0" fontId="0" fillId="7" borderId="10" xfId="0" applyFill="1" applyBorder="1" applyAlignment="1" applyProtection="1">
      <alignment horizontal="left" vertical="top"/>
      <protection locked="0"/>
    </xf>
    <xf numFmtId="0" fontId="0" fillId="7" borderId="0" xfId="0" applyFill="1" applyAlignment="1" applyProtection="1">
      <alignment horizontal="left"/>
      <protection locked="0"/>
    </xf>
    <xf numFmtId="0" fontId="0" fillId="7" borderId="0" xfId="0" applyFill="1" applyAlignment="1" applyProtection="1">
      <alignment horizontal="left" vertical="top"/>
      <protection locked="0"/>
    </xf>
    <xf numFmtId="0" fontId="0" fillId="9" borderId="1" xfId="0" applyFill="1" applyBorder="1" applyAlignment="1">
      <alignment horizontal="left" vertical="top"/>
    </xf>
    <xf numFmtId="0" fontId="0" fillId="9" borderId="0" xfId="0" applyFill="1"/>
    <xf numFmtId="0" fontId="4" fillId="0" borderId="0" xfId="0" applyFont="1"/>
    <xf numFmtId="0" fontId="0" fillId="5" borderId="2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0" fillId="5" borderId="2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5" borderId="8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tuning_spreadCycle!$A$9:$A$16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40</c:v>
                </c:pt>
                <c:pt idx="3">
                  <c:v>56</c:v>
                </c:pt>
                <c:pt idx="4">
                  <c:v>64</c:v>
                </c:pt>
                <c:pt idx="5">
                  <c:v>80</c:v>
                </c:pt>
                <c:pt idx="6">
                  <c:v>88</c:v>
                </c:pt>
                <c:pt idx="7">
                  <c:v>104</c:v>
                </c:pt>
              </c:numCache>
            </c:numRef>
          </c:xVal>
          <c:yVal>
            <c:numRef>
              <c:f>tuning_spreadCycle!$B$9:$B$16</c:f>
              <c:numCache>
                <c:formatCode>General</c:formatCode>
                <c:ptCount val="8"/>
                <c:pt idx="0">
                  <c:v>117</c:v>
                </c:pt>
                <c:pt idx="1">
                  <c:v>112</c:v>
                </c:pt>
                <c:pt idx="2">
                  <c:v>112</c:v>
                </c:pt>
                <c:pt idx="3">
                  <c:v>107</c:v>
                </c:pt>
                <c:pt idx="4">
                  <c:v>117</c:v>
                </c:pt>
                <c:pt idx="5">
                  <c:v>112</c:v>
                </c:pt>
                <c:pt idx="6">
                  <c:v>112</c:v>
                </c:pt>
                <c:pt idx="7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2-414B-B125-369A1CB35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356600"/>
        <c:axId val="461746696"/>
      </c:scatterChart>
      <c:valAx>
        <c:axId val="339356600"/>
        <c:scaling>
          <c:orientation val="minMax"/>
          <c:max val="104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46696"/>
        <c:crosses val="autoZero"/>
        <c:crossBetween val="midCat"/>
        <c:majorUnit val="8"/>
      </c:valAx>
      <c:valAx>
        <c:axId val="461746696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56600"/>
        <c:crosses val="autoZero"/>
        <c:crossBetween val="midCat"/>
        <c:majorUnit val="3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11</xdr:row>
      <xdr:rowOff>0</xdr:rowOff>
    </xdr:from>
    <xdr:to>
      <xdr:col>20</xdr:col>
      <xdr:colOff>598098</xdr:colOff>
      <xdr:row>15</xdr:row>
      <xdr:rowOff>838444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20282" y="6400800"/>
          <a:ext cx="6909251" cy="2801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15</xdr:col>
      <xdr:colOff>206394</xdr:colOff>
      <xdr:row>16</xdr:row>
      <xdr:rowOff>1051781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4047" y="2725271"/>
          <a:ext cx="4939758" cy="24950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144780</xdr:colOff>
      <xdr:row>44</xdr:row>
      <xdr:rowOff>144780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0</xdr:colOff>
      <xdr:row>2</xdr:row>
      <xdr:rowOff>0</xdr:rowOff>
    </xdr:from>
    <xdr:ext cx="5347151" cy="2168280"/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9980" y="365760"/>
          <a:ext cx="5347151" cy="216828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15" sqref="F15"/>
    </sheetView>
  </sheetViews>
  <sheetFormatPr defaultColWidth="8.85546875" defaultRowHeight="15" x14ac:dyDescent="0.25"/>
  <cols>
    <col min="1" max="1" width="16.85546875" bestFit="1" customWidth="1"/>
    <col min="2" max="2" width="16" customWidth="1"/>
    <col min="3" max="3" width="25.7109375" customWidth="1"/>
    <col min="4" max="8" width="25.7109375" style="2" customWidth="1"/>
  </cols>
  <sheetData>
    <row r="1" spans="1:8" s="31" customFormat="1" x14ac:dyDescent="0.25">
      <c r="A1" s="30" t="s">
        <v>136</v>
      </c>
      <c r="B1" s="30"/>
      <c r="C1" s="30"/>
      <c r="D1" s="32"/>
      <c r="E1" s="32"/>
      <c r="F1" s="32"/>
      <c r="G1" s="32"/>
      <c r="H1" s="32"/>
    </row>
    <row r="2" spans="1:8" x14ac:dyDescent="0.25">
      <c r="A2" s="21"/>
      <c r="B2" s="22"/>
      <c r="C2" s="23" t="str">
        <f>DRVCTRL_Register!C1</f>
        <v>DRVCTRL_Register</v>
      </c>
      <c r="D2" s="23" t="str">
        <f>Chopper_Control_Register!D1</f>
        <v>Chopper_Control_Register</v>
      </c>
      <c r="E2" s="23" t="str">
        <f>' coolStep_Control_Register'!C1</f>
        <v xml:space="preserve"> coolStep_Control_Register</v>
      </c>
      <c r="F2" s="23" t="str">
        <f>stallGuard2_Control_Register!C1</f>
        <v>stallGuard2_Control_Register</v>
      </c>
      <c r="G2" s="23" t="str">
        <f>Driver_Control_Register!C1</f>
        <v>Driver_Control_Register</v>
      </c>
    </row>
    <row r="3" spans="1:8" x14ac:dyDescent="0.25">
      <c r="A3" s="24" t="s">
        <v>153</v>
      </c>
      <c r="B3" s="25" t="s">
        <v>152</v>
      </c>
      <c r="C3" s="26">
        <f>DRVCTRL_Register!B2</f>
        <v>516</v>
      </c>
      <c r="D3" s="27">
        <f>Chopper_Control_Register!B2</f>
        <v>557504</v>
      </c>
      <c r="E3" s="27">
        <f>' coolStep_Control_Register'!B2</f>
        <v>655360</v>
      </c>
      <c r="F3" s="27">
        <f>stallGuard2_Control_Register!B2</f>
        <v>786446</v>
      </c>
      <c r="G3" s="27">
        <f>Driver_Control_Register!B2</f>
        <v>917600</v>
      </c>
    </row>
    <row r="4" spans="1:8" x14ac:dyDescent="0.25">
      <c r="A4" s="82"/>
      <c r="B4" s="83" t="s">
        <v>134</v>
      </c>
      <c r="C4" s="96" t="str">
        <f>DEC2HEX(C3,5)</f>
        <v>00204</v>
      </c>
      <c r="D4" s="96" t="str">
        <f>DEC2HEX(D3,5)</f>
        <v>881C0</v>
      </c>
      <c r="E4" s="96" t="str">
        <f>DEC2HEX(E3,5)</f>
        <v>A0000</v>
      </c>
      <c r="F4" s="96" t="str">
        <f>DEC2HEX(F3,5)</f>
        <v>C000E</v>
      </c>
      <c r="G4" s="96" t="str">
        <f>DEC2HEX(G3,5)</f>
        <v>E0060</v>
      </c>
    </row>
    <row r="5" spans="1:8" hidden="1" x14ac:dyDescent="0.25">
      <c r="A5" s="24" t="s">
        <v>154</v>
      </c>
      <c r="B5" s="25" t="s">
        <v>152</v>
      </c>
      <c r="C5" s="94">
        <v>516</v>
      </c>
      <c r="D5" s="95">
        <v>557504</v>
      </c>
      <c r="E5" s="94">
        <v>655360</v>
      </c>
      <c r="F5" s="95">
        <v>786446</v>
      </c>
      <c r="G5" s="95">
        <v>917600</v>
      </c>
    </row>
    <row r="6" spans="1:8" x14ac:dyDescent="0.25">
      <c r="B6" s="8"/>
      <c r="C6" s="8"/>
    </row>
    <row r="7" spans="1:8" x14ac:dyDescent="0.25">
      <c r="A7" s="30" t="s">
        <v>137</v>
      </c>
      <c r="B7" s="30"/>
      <c r="C7" s="30"/>
      <c r="D7" s="32"/>
    </row>
    <row r="8" spans="1:8" x14ac:dyDescent="0.25">
      <c r="A8" s="28" t="s">
        <v>138</v>
      </c>
      <c r="B8" t="s">
        <v>162</v>
      </c>
      <c r="C8" s="8"/>
      <c r="D8" s="19"/>
      <c r="E8" s="19"/>
      <c r="F8" s="19"/>
      <c r="G8" s="19"/>
      <c r="H8" s="19"/>
    </row>
    <row r="9" spans="1:8" x14ac:dyDescent="0.25">
      <c r="A9" s="29" t="s">
        <v>139</v>
      </c>
      <c r="B9" t="s">
        <v>143</v>
      </c>
    </row>
    <row r="10" spans="1:8" x14ac:dyDescent="0.25">
      <c r="A10" s="40" t="s">
        <v>150</v>
      </c>
      <c r="B10" t="s">
        <v>149</v>
      </c>
    </row>
    <row r="11" spans="1:8" x14ac:dyDescent="0.25">
      <c r="A11" s="97" t="s">
        <v>160</v>
      </c>
      <c r="B11" t="s">
        <v>161</v>
      </c>
      <c r="C11" s="98"/>
      <c r="D11" s="19"/>
      <c r="E11" s="19"/>
      <c r="F11" s="19"/>
      <c r="G11" s="19"/>
      <c r="H11" s="19"/>
    </row>
    <row r="12" spans="1:8" x14ac:dyDescent="0.25">
      <c r="B12" s="8"/>
      <c r="C12" s="8"/>
    </row>
    <row r="13" spans="1:8" x14ac:dyDescent="0.25">
      <c r="A13" s="30" t="s">
        <v>140</v>
      </c>
      <c r="B13" s="30"/>
      <c r="C13" s="30" t="s">
        <v>141</v>
      </c>
      <c r="D13" s="32"/>
    </row>
    <row r="14" spans="1:8" x14ac:dyDescent="0.25">
      <c r="A14" s="84" t="s">
        <v>141</v>
      </c>
      <c r="B14" s="84" t="s">
        <v>142</v>
      </c>
      <c r="C14" s="8"/>
    </row>
    <row r="15" spans="1:8" x14ac:dyDescent="0.25">
      <c r="B15" s="8"/>
      <c r="C15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C1" zoomScale="85" zoomScaleNormal="85" workbookViewId="0">
      <selection activeCell="D22" sqref="D22"/>
    </sheetView>
  </sheetViews>
  <sheetFormatPr defaultColWidth="11.5703125" defaultRowHeight="15" x14ac:dyDescent="0.25"/>
  <cols>
    <col min="1" max="1" width="11.5703125" style="19" hidden="1" customWidth="1"/>
    <col min="2" max="2" width="13.7109375" style="2" hidden="1" customWidth="1"/>
    <col min="3" max="3" width="8.7109375" style="56" customWidth="1"/>
    <col min="4" max="4" width="8.7109375" style="16" customWidth="1"/>
    <col min="5" max="5" width="3.28515625" style="9" bestFit="1" customWidth="1"/>
    <col min="6" max="6" width="9.140625" style="2" customWidth="1"/>
    <col min="7" max="7" width="34.28515625" style="2" bestFit="1" customWidth="1"/>
    <col min="8" max="8" width="48.85546875" style="2" customWidth="1"/>
    <col min="9" max="16384" width="11.5703125" style="2"/>
  </cols>
  <sheetData>
    <row r="1" spans="1:8" s="32" customFormat="1" x14ac:dyDescent="0.25">
      <c r="A1" s="32" t="s">
        <v>157</v>
      </c>
      <c r="B1" s="32" t="s">
        <v>159</v>
      </c>
      <c r="C1" s="52" t="s">
        <v>122</v>
      </c>
      <c r="D1" s="34"/>
      <c r="E1" s="35"/>
    </row>
    <row r="2" spans="1:8" x14ac:dyDescent="0.25">
      <c r="A2" s="59">
        <f>Overview!C5</f>
        <v>516</v>
      </c>
      <c r="B2" s="7">
        <f>SUM(B3:B22)</f>
        <v>516</v>
      </c>
      <c r="C2" s="53" t="str">
        <f>Overview!A3</f>
        <v>Axis A</v>
      </c>
      <c r="D2" s="20" t="str">
        <f>Overview!A5</f>
        <v>Axis B</v>
      </c>
      <c r="E2" s="10" t="s">
        <v>15</v>
      </c>
      <c r="F2" s="4" t="s">
        <v>18</v>
      </c>
      <c r="G2" s="4" t="s">
        <v>16</v>
      </c>
      <c r="H2" s="4" t="s">
        <v>17</v>
      </c>
    </row>
    <row r="3" spans="1:8" x14ac:dyDescent="0.25">
      <c r="A3" s="3">
        <f>2^E3</f>
        <v>524288</v>
      </c>
      <c r="B3" s="3">
        <f>IF(C3=1,2^E3,0)</f>
        <v>0</v>
      </c>
      <c r="C3" s="54">
        <v>0</v>
      </c>
      <c r="D3" s="68">
        <f>IF(_xlfn.BITAND(A$2,A3)=A3,1,0)</f>
        <v>0</v>
      </c>
      <c r="E3" s="14">
        <v>19</v>
      </c>
      <c r="F3" s="15">
        <v>0</v>
      </c>
      <c r="G3" s="15" t="s">
        <v>6</v>
      </c>
      <c r="H3" s="15" t="s">
        <v>8</v>
      </c>
    </row>
    <row r="4" spans="1:8" x14ac:dyDescent="0.25">
      <c r="A4" s="3">
        <f t="shared" ref="A4:A22" si="0">2^E4</f>
        <v>262144</v>
      </c>
      <c r="B4" s="3">
        <f>IF(C4=1,2^E4,0)</f>
        <v>0</v>
      </c>
      <c r="C4" s="54">
        <v>0</v>
      </c>
      <c r="D4" s="68">
        <f t="shared" ref="D4:D22" si="1">IF(_xlfn.BITAND(A$2,A4)=A4,1,0)</f>
        <v>0</v>
      </c>
      <c r="E4" s="14">
        <v>18</v>
      </c>
      <c r="F4" s="15">
        <v>0</v>
      </c>
      <c r="G4" s="15" t="s">
        <v>6</v>
      </c>
      <c r="H4" s="15" t="s">
        <v>8</v>
      </c>
    </row>
    <row r="5" spans="1:8" x14ac:dyDescent="0.25">
      <c r="A5" s="3">
        <f t="shared" si="0"/>
        <v>131072</v>
      </c>
      <c r="B5" s="3">
        <f t="shared" ref="B5:B22" si="2">IF(C5=1,2^E5,0)</f>
        <v>0</v>
      </c>
      <c r="C5" s="54">
        <v>0</v>
      </c>
      <c r="D5" s="68">
        <f t="shared" si="1"/>
        <v>0</v>
      </c>
      <c r="E5" s="14">
        <v>17</v>
      </c>
      <c r="F5" s="15">
        <v>0</v>
      </c>
      <c r="G5" s="15" t="s">
        <v>7</v>
      </c>
      <c r="H5" s="15" t="s">
        <v>8</v>
      </c>
    </row>
    <row r="6" spans="1:8" x14ac:dyDescent="0.25">
      <c r="A6" s="3">
        <f t="shared" si="0"/>
        <v>65536</v>
      </c>
      <c r="B6" s="3">
        <f t="shared" si="2"/>
        <v>0</v>
      </c>
      <c r="C6" s="54">
        <v>0</v>
      </c>
      <c r="D6" s="68">
        <f t="shared" si="1"/>
        <v>0</v>
      </c>
      <c r="E6" s="14">
        <v>16</v>
      </c>
      <c r="F6" s="15">
        <v>0</v>
      </c>
      <c r="G6" s="15" t="s">
        <v>7</v>
      </c>
      <c r="H6" s="15" t="s">
        <v>8</v>
      </c>
    </row>
    <row r="7" spans="1:8" x14ac:dyDescent="0.25">
      <c r="A7" s="3">
        <f t="shared" si="0"/>
        <v>32768</v>
      </c>
      <c r="B7" s="3">
        <f t="shared" si="2"/>
        <v>0</v>
      </c>
      <c r="C7" s="54">
        <v>0</v>
      </c>
      <c r="D7" s="68">
        <f t="shared" si="1"/>
        <v>0</v>
      </c>
      <c r="E7" s="14">
        <v>15</v>
      </c>
      <c r="F7" s="15">
        <v>0</v>
      </c>
      <c r="G7" s="15" t="s">
        <v>7</v>
      </c>
      <c r="H7" s="15" t="s">
        <v>8</v>
      </c>
    </row>
    <row r="8" spans="1:8" x14ac:dyDescent="0.25">
      <c r="A8" s="3">
        <f t="shared" si="0"/>
        <v>16384</v>
      </c>
      <c r="B8" s="3">
        <f t="shared" si="2"/>
        <v>0</v>
      </c>
      <c r="C8" s="54">
        <v>0</v>
      </c>
      <c r="D8" s="68">
        <f t="shared" si="1"/>
        <v>0</v>
      </c>
      <c r="E8" s="14">
        <v>14</v>
      </c>
      <c r="F8" s="15">
        <v>0</v>
      </c>
      <c r="G8" s="15" t="s">
        <v>7</v>
      </c>
      <c r="H8" s="15" t="s">
        <v>8</v>
      </c>
    </row>
    <row r="9" spans="1:8" x14ac:dyDescent="0.25">
      <c r="A9" s="3">
        <f t="shared" si="0"/>
        <v>8192</v>
      </c>
      <c r="B9" s="3">
        <f t="shared" si="2"/>
        <v>0</v>
      </c>
      <c r="C9" s="54">
        <v>0</v>
      </c>
      <c r="D9" s="68">
        <f t="shared" si="1"/>
        <v>0</v>
      </c>
      <c r="E9" s="14">
        <v>13</v>
      </c>
      <c r="F9" s="15">
        <v>0</v>
      </c>
      <c r="G9" s="15" t="s">
        <v>7</v>
      </c>
      <c r="H9" s="15" t="s">
        <v>8</v>
      </c>
    </row>
    <row r="10" spans="1:8" x14ac:dyDescent="0.25">
      <c r="A10" s="3">
        <f t="shared" si="0"/>
        <v>4096</v>
      </c>
      <c r="B10" s="3">
        <f t="shared" si="2"/>
        <v>0</v>
      </c>
      <c r="C10" s="54">
        <v>0</v>
      </c>
      <c r="D10" s="68">
        <f t="shared" si="1"/>
        <v>0</v>
      </c>
      <c r="E10" s="14">
        <v>12</v>
      </c>
      <c r="F10" s="15">
        <v>0</v>
      </c>
      <c r="G10" s="15" t="s">
        <v>7</v>
      </c>
      <c r="H10" s="15" t="s">
        <v>8</v>
      </c>
    </row>
    <row r="11" spans="1:8" x14ac:dyDescent="0.25">
      <c r="A11" s="3">
        <f t="shared" si="0"/>
        <v>2048</v>
      </c>
      <c r="B11" s="3">
        <f t="shared" si="2"/>
        <v>0</v>
      </c>
      <c r="C11" s="54">
        <v>0</v>
      </c>
      <c r="D11" s="68">
        <f t="shared" si="1"/>
        <v>0</v>
      </c>
      <c r="E11" s="14">
        <v>11</v>
      </c>
      <c r="F11" s="15">
        <v>0</v>
      </c>
      <c r="G11" s="15" t="s">
        <v>7</v>
      </c>
      <c r="H11" s="15" t="s">
        <v>8</v>
      </c>
    </row>
    <row r="12" spans="1:8" x14ac:dyDescent="0.25">
      <c r="A12" s="3">
        <f t="shared" si="0"/>
        <v>1024</v>
      </c>
      <c r="B12" s="3">
        <f t="shared" si="2"/>
        <v>0</v>
      </c>
      <c r="C12" s="55">
        <v>0</v>
      </c>
      <c r="D12" s="73">
        <f t="shared" si="1"/>
        <v>0</v>
      </c>
      <c r="E12" s="35">
        <v>10</v>
      </c>
      <c r="F12" s="32">
        <v>0</v>
      </c>
      <c r="G12" s="32" t="s">
        <v>7</v>
      </c>
      <c r="H12" s="32" t="s">
        <v>8</v>
      </c>
    </row>
    <row r="13" spans="1:8" ht="36" customHeight="1" x14ac:dyDescent="0.25">
      <c r="A13" s="3">
        <f t="shared" si="0"/>
        <v>512</v>
      </c>
      <c r="B13" s="3">
        <f t="shared" si="2"/>
        <v>512</v>
      </c>
      <c r="C13" s="90">
        <v>1</v>
      </c>
      <c r="D13" s="74">
        <f t="shared" si="1"/>
        <v>1</v>
      </c>
      <c r="E13" s="45">
        <v>9</v>
      </c>
      <c r="F13" s="42" t="s">
        <v>0</v>
      </c>
      <c r="G13" s="42" t="s">
        <v>9</v>
      </c>
      <c r="H13" s="47" t="s">
        <v>13</v>
      </c>
    </row>
    <row r="14" spans="1:8" ht="48" customHeight="1" x14ac:dyDescent="0.25">
      <c r="A14" s="3">
        <f t="shared" si="0"/>
        <v>256</v>
      </c>
      <c r="B14" s="3">
        <f t="shared" si="2"/>
        <v>0</v>
      </c>
      <c r="C14" s="90">
        <v>0</v>
      </c>
      <c r="D14" s="74">
        <f t="shared" si="1"/>
        <v>0</v>
      </c>
      <c r="E14" s="45">
        <v>8</v>
      </c>
      <c r="F14" s="42" t="s">
        <v>1</v>
      </c>
      <c r="G14" s="42" t="s">
        <v>10</v>
      </c>
      <c r="H14" s="47" t="s">
        <v>14</v>
      </c>
    </row>
    <row r="15" spans="1:8" x14ac:dyDescent="0.25">
      <c r="A15" s="3">
        <f t="shared" si="0"/>
        <v>128</v>
      </c>
      <c r="B15" s="3">
        <f t="shared" si="2"/>
        <v>0</v>
      </c>
      <c r="C15" s="54">
        <v>0</v>
      </c>
      <c r="D15" s="68">
        <f t="shared" si="1"/>
        <v>0</v>
      </c>
      <c r="E15" s="14">
        <v>7</v>
      </c>
      <c r="F15" s="15">
        <v>0</v>
      </c>
      <c r="G15" s="15" t="s">
        <v>7</v>
      </c>
      <c r="H15" s="15"/>
    </row>
    <row r="16" spans="1:8" x14ac:dyDescent="0.25">
      <c r="A16" s="3">
        <f t="shared" si="0"/>
        <v>64</v>
      </c>
      <c r="B16" s="3">
        <f t="shared" si="2"/>
        <v>0</v>
      </c>
      <c r="C16" s="54">
        <v>0</v>
      </c>
      <c r="D16" s="68">
        <f t="shared" si="1"/>
        <v>0</v>
      </c>
      <c r="E16" s="14">
        <v>6</v>
      </c>
      <c r="F16" s="15">
        <v>0</v>
      </c>
      <c r="G16" s="15" t="s">
        <v>7</v>
      </c>
      <c r="H16" s="15"/>
    </row>
    <row r="17" spans="1:10" x14ac:dyDescent="0.25">
      <c r="A17" s="3">
        <f t="shared" si="0"/>
        <v>32</v>
      </c>
      <c r="B17" s="3">
        <f t="shared" si="2"/>
        <v>0</v>
      </c>
      <c r="C17" s="54">
        <v>0</v>
      </c>
      <c r="D17" s="68">
        <f t="shared" si="1"/>
        <v>0</v>
      </c>
      <c r="E17" s="14">
        <v>5</v>
      </c>
      <c r="F17" s="33">
        <v>0</v>
      </c>
      <c r="G17" s="33" t="s">
        <v>7</v>
      </c>
      <c r="H17" s="33"/>
    </row>
    <row r="18" spans="1:10" x14ac:dyDescent="0.25">
      <c r="A18" s="3">
        <f t="shared" si="0"/>
        <v>16</v>
      </c>
      <c r="B18" s="3">
        <f t="shared" si="2"/>
        <v>0</v>
      </c>
      <c r="C18" s="55">
        <v>0</v>
      </c>
      <c r="D18" s="73">
        <f t="shared" si="1"/>
        <v>0</v>
      </c>
      <c r="E18" s="35">
        <v>4</v>
      </c>
      <c r="F18" s="32">
        <v>0</v>
      </c>
      <c r="G18" s="32" t="s">
        <v>7</v>
      </c>
      <c r="H18" s="32" t="s">
        <v>8</v>
      </c>
    </row>
    <row r="19" spans="1:10" x14ac:dyDescent="0.25">
      <c r="A19" s="3">
        <f t="shared" si="0"/>
        <v>8</v>
      </c>
      <c r="B19" s="3">
        <f t="shared" si="2"/>
        <v>0</v>
      </c>
      <c r="C19" s="91">
        <v>0</v>
      </c>
      <c r="D19" s="68">
        <f t="shared" si="1"/>
        <v>0</v>
      </c>
      <c r="E19" s="44">
        <v>3</v>
      </c>
      <c r="F19" s="43" t="s">
        <v>2</v>
      </c>
      <c r="G19" s="99" t="s">
        <v>11</v>
      </c>
      <c r="H19" s="99" t="s">
        <v>12</v>
      </c>
    </row>
    <row r="20" spans="1:10" x14ac:dyDescent="0.25">
      <c r="A20" s="3">
        <f t="shared" si="0"/>
        <v>4</v>
      </c>
      <c r="B20" s="3">
        <f t="shared" si="2"/>
        <v>4</v>
      </c>
      <c r="C20" s="92">
        <v>1</v>
      </c>
      <c r="D20" s="68">
        <f t="shared" si="1"/>
        <v>1</v>
      </c>
      <c r="E20" s="14">
        <v>2</v>
      </c>
      <c r="F20" s="33" t="s">
        <v>3</v>
      </c>
      <c r="G20" s="100"/>
      <c r="H20" s="102"/>
      <c r="J20" s="12"/>
    </row>
    <row r="21" spans="1:10" x14ac:dyDescent="0.25">
      <c r="A21" s="3">
        <f t="shared" si="0"/>
        <v>2</v>
      </c>
      <c r="B21" s="3">
        <f t="shared" si="2"/>
        <v>0</v>
      </c>
      <c r="C21" s="92">
        <v>0</v>
      </c>
      <c r="D21" s="68">
        <f t="shared" si="1"/>
        <v>0</v>
      </c>
      <c r="E21" s="14">
        <v>1</v>
      </c>
      <c r="F21" s="33" t="s">
        <v>4</v>
      </c>
      <c r="G21" s="100"/>
      <c r="H21" s="102"/>
      <c r="J21" s="12"/>
    </row>
    <row r="22" spans="1:10" ht="105.6" customHeight="1" x14ac:dyDescent="0.25">
      <c r="A22" s="3">
        <f t="shared" si="0"/>
        <v>1</v>
      </c>
      <c r="B22" s="3">
        <f t="shared" si="2"/>
        <v>0</v>
      </c>
      <c r="C22" s="93">
        <v>0</v>
      </c>
      <c r="D22" s="73">
        <f t="shared" si="1"/>
        <v>0</v>
      </c>
      <c r="E22" s="35">
        <v>0</v>
      </c>
      <c r="F22" s="32" t="s">
        <v>5</v>
      </c>
      <c r="G22" s="101"/>
      <c r="H22" s="103"/>
      <c r="J22" s="12"/>
    </row>
  </sheetData>
  <mergeCells count="2">
    <mergeCell ref="G19:G22"/>
    <mergeCell ref="H19:H2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D13" zoomScale="85" zoomScaleNormal="85" workbookViewId="0">
      <selection activeCell="D7" sqref="D7"/>
    </sheetView>
  </sheetViews>
  <sheetFormatPr defaultColWidth="11.5703125" defaultRowHeight="15" x14ac:dyDescent="0.25"/>
  <cols>
    <col min="1" max="1" width="0" style="19" hidden="1" customWidth="1"/>
    <col min="2" max="2" width="11.5703125" style="2" hidden="1" customWidth="1"/>
    <col min="3" max="3" width="11.5703125" style="12" hidden="1" customWidth="1"/>
    <col min="4" max="4" width="8.7109375" style="2" customWidth="1"/>
    <col min="5" max="5" width="8.7109375" style="56" customWidth="1"/>
    <col min="6" max="6" width="3.28515625" style="9" bestFit="1" customWidth="1"/>
    <col min="7" max="7" width="11.5703125" style="16"/>
    <col min="8" max="8" width="11.5703125" style="2"/>
    <col min="9" max="9" width="30.7109375" style="2" customWidth="1"/>
    <col min="10" max="10" width="11" style="2" customWidth="1"/>
    <col min="11" max="11" width="46.5703125" style="2" customWidth="1"/>
    <col min="12" max="12" width="53.7109375" style="2" customWidth="1"/>
    <col min="13" max="16384" width="11.5703125" style="2"/>
  </cols>
  <sheetData>
    <row r="1" spans="1:13" s="32" customFormat="1" x14ac:dyDescent="0.25">
      <c r="A1" s="32" t="s">
        <v>157</v>
      </c>
      <c r="B1" s="32" t="s">
        <v>159</v>
      </c>
      <c r="C1" s="32" t="s">
        <v>158</v>
      </c>
      <c r="D1" s="34" t="s">
        <v>123</v>
      </c>
      <c r="E1" s="71"/>
      <c r="F1" s="35"/>
    </row>
    <row r="2" spans="1:13" x14ac:dyDescent="0.25">
      <c r="A2" s="59">
        <f>Overview!D5</f>
        <v>557504</v>
      </c>
      <c r="B2" s="7">
        <f>SUM(B3:B22)</f>
        <v>557504</v>
      </c>
      <c r="C2" s="7"/>
      <c r="D2" s="4" t="str">
        <f>Overview!A3</f>
        <v>Axis A</v>
      </c>
      <c r="E2" s="53" t="str">
        <f>Overview!A5</f>
        <v>Axis B</v>
      </c>
      <c r="F2" s="10" t="s">
        <v>15</v>
      </c>
      <c r="G2" s="13" t="s">
        <v>151</v>
      </c>
      <c r="H2" s="4" t="s">
        <v>18</v>
      </c>
      <c r="I2" s="4" t="s">
        <v>16</v>
      </c>
      <c r="J2" s="4" t="s">
        <v>17</v>
      </c>
      <c r="K2" s="5"/>
      <c r="L2" s="60" t="s">
        <v>144</v>
      </c>
    </row>
    <row r="3" spans="1:13" x14ac:dyDescent="0.25">
      <c r="A3" s="3">
        <f t="shared" ref="A3:A21" si="0">2^F3</f>
        <v>524288</v>
      </c>
      <c r="B3" s="3">
        <f>IF(D3=1,2^F3,0)</f>
        <v>524288</v>
      </c>
      <c r="C3" s="3"/>
      <c r="D3" s="3">
        <v>1</v>
      </c>
      <c r="E3" s="72">
        <f>IF(_xlfn.BITAND(A$2,A3)=A3,1,0)</f>
        <v>1</v>
      </c>
      <c r="F3" s="14">
        <v>19</v>
      </c>
      <c r="G3" s="33"/>
      <c r="H3" s="15">
        <v>1</v>
      </c>
      <c r="I3" s="15" t="s">
        <v>51</v>
      </c>
      <c r="J3" s="15"/>
      <c r="K3" s="15"/>
      <c r="L3" s="15"/>
    </row>
    <row r="4" spans="1:13" x14ac:dyDescent="0.25">
      <c r="A4" s="3">
        <f t="shared" si="0"/>
        <v>262144</v>
      </c>
      <c r="B4" s="3">
        <f>IF(D4=1,2^F4,0)</f>
        <v>0</v>
      </c>
      <c r="C4" s="3"/>
      <c r="D4" s="70">
        <v>0</v>
      </c>
      <c r="E4" s="72">
        <f t="shared" ref="E4:E22" si="1">IF(_xlfn.BITAND(A$2,A4)=A4,1,0)</f>
        <v>0</v>
      </c>
      <c r="F4" s="14">
        <v>18</v>
      </c>
      <c r="G4" s="33"/>
      <c r="H4" s="15">
        <v>0</v>
      </c>
      <c r="I4" s="15" t="s">
        <v>51</v>
      </c>
      <c r="J4" s="15"/>
      <c r="K4" s="15"/>
      <c r="L4" s="15"/>
    </row>
    <row r="5" spans="1:13" x14ac:dyDescent="0.25">
      <c r="A5" s="3">
        <f t="shared" si="0"/>
        <v>131072</v>
      </c>
      <c r="B5" s="3">
        <f t="shared" ref="B5:B22" si="2">IF(D5=1,2^F5,0)</f>
        <v>0</v>
      </c>
      <c r="C5" s="3"/>
      <c r="D5" s="51">
        <v>0</v>
      </c>
      <c r="E5" s="73">
        <f t="shared" si="1"/>
        <v>0</v>
      </c>
      <c r="F5" s="35">
        <v>17</v>
      </c>
      <c r="G5" s="32"/>
      <c r="H5" s="32">
        <v>0</v>
      </c>
      <c r="I5" s="32" t="s">
        <v>51</v>
      </c>
      <c r="J5" s="32"/>
      <c r="K5" s="32"/>
      <c r="L5" s="32"/>
    </row>
    <row r="6" spans="1:13" x14ac:dyDescent="0.25">
      <c r="A6" s="3">
        <f t="shared" si="0"/>
        <v>65536</v>
      </c>
      <c r="B6" s="3">
        <f t="shared" si="2"/>
        <v>0</v>
      </c>
      <c r="C6" s="3">
        <f>IF(D6=1,2^1,0)</f>
        <v>0</v>
      </c>
      <c r="D6" s="88">
        <v>0</v>
      </c>
      <c r="E6" s="72">
        <f>IF(_xlfn.BITAND(A$2,A6)=A6,1,0)</f>
        <v>0</v>
      </c>
      <c r="F6" s="14">
        <v>16</v>
      </c>
      <c r="G6" s="67">
        <f>IF(G7=3,54,IF(G7=2,36,IF(G7=1,24,IF(G7=0,16,Fehler))))</f>
        <v>24</v>
      </c>
      <c r="H6" s="43" t="s">
        <v>19</v>
      </c>
      <c r="I6" s="104" t="s">
        <v>49</v>
      </c>
      <c r="J6" s="99" t="s">
        <v>50</v>
      </c>
      <c r="K6" s="104"/>
      <c r="L6" s="105" t="s">
        <v>127</v>
      </c>
    </row>
    <row r="7" spans="1:13" ht="84" customHeight="1" x14ac:dyDescent="0.25">
      <c r="A7" s="3">
        <f t="shared" si="0"/>
        <v>32768</v>
      </c>
      <c r="B7" s="3">
        <f t="shared" si="2"/>
        <v>32768</v>
      </c>
      <c r="C7" s="3">
        <f>IF(D7=1,2^0,0)</f>
        <v>1</v>
      </c>
      <c r="D7" s="85">
        <v>1</v>
      </c>
      <c r="E7" s="73">
        <f>IF(_xlfn.BITAND(A$2,A7)=A7,1,0)</f>
        <v>1</v>
      </c>
      <c r="F7" s="35">
        <v>15</v>
      </c>
      <c r="G7" s="69">
        <f>SUM(C6:C7)</f>
        <v>1</v>
      </c>
      <c r="H7" s="32" t="s">
        <v>20</v>
      </c>
      <c r="I7" s="103"/>
      <c r="J7" s="103"/>
      <c r="K7" s="103"/>
      <c r="L7" s="106"/>
      <c r="M7" t="s">
        <v>155</v>
      </c>
    </row>
    <row r="8" spans="1:13" ht="107.45" customHeight="1" x14ac:dyDescent="0.25">
      <c r="A8" s="3">
        <f t="shared" si="0"/>
        <v>16384</v>
      </c>
      <c r="B8" s="3">
        <f t="shared" si="2"/>
        <v>0</v>
      </c>
      <c r="C8" s="3"/>
      <c r="D8" s="85">
        <v>0</v>
      </c>
      <c r="E8" s="73">
        <f t="shared" si="1"/>
        <v>0</v>
      </c>
      <c r="F8" s="35">
        <v>14</v>
      </c>
      <c r="G8" s="62"/>
      <c r="H8" s="42" t="s">
        <v>21</v>
      </c>
      <c r="I8" s="42" t="s">
        <v>47</v>
      </c>
      <c r="J8" s="107" t="s">
        <v>48</v>
      </c>
      <c r="K8" s="108"/>
      <c r="L8" s="42"/>
    </row>
    <row r="9" spans="1:13" ht="65.45" customHeight="1" x14ac:dyDescent="0.25">
      <c r="A9" s="3">
        <f t="shared" si="0"/>
        <v>8192</v>
      </c>
      <c r="B9" s="3">
        <f t="shared" si="2"/>
        <v>0</v>
      </c>
      <c r="C9" s="3"/>
      <c r="D9" s="85">
        <v>0</v>
      </c>
      <c r="E9" s="73">
        <f t="shared" si="1"/>
        <v>0</v>
      </c>
      <c r="F9" s="45">
        <v>13</v>
      </c>
      <c r="G9" s="62"/>
      <c r="H9" s="42" t="s">
        <v>22</v>
      </c>
      <c r="I9" s="42" t="s">
        <v>45</v>
      </c>
      <c r="J9" s="107" t="s">
        <v>46</v>
      </c>
      <c r="K9" s="108"/>
      <c r="L9" s="42"/>
    </row>
    <row r="10" spans="1:13" ht="90" x14ac:dyDescent="0.25">
      <c r="A10" s="3">
        <f t="shared" si="0"/>
        <v>4096</v>
      </c>
      <c r="B10" s="3">
        <f t="shared" si="2"/>
        <v>0</v>
      </c>
      <c r="C10" s="3">
        <f>IF(D10=1,32,0)</f>
        <v>0</v>
      </c>
      <c r="D10" s="88">
        <v>0</v>
      </c>
      <c r="E10" s="72">
        <f t="shared" si="1"/>
        <v>0</v>
      </c>
      <c r="F10" s="44">
        <v>12</v>
      </c>
      <c r="G10" s="67">
        <f>SUM(C10:C11)</f>
        <v>16</v>
      </c>
      <c r="H10" s="43" t="s">
        <v>23</v>
      </c>
      <c r="I10" s="99" t="s">
        <v>145</v>
      </c>
      <c r="J10" s="43" t="s">
        <v>37</v>
      </c>
      <c r="K10" s="63" t="s">
        <v>43</v>
      </c>
      <c r="L10" s="43"/>
    </row>
    <row r="11" spans="1:13" ht="76.150000000000006" customHeight="1" x14ac:dyDescent="0.25">
      <c r="A11" s="3">
        <f t="shared" si="0"/>
        <v>2048</v>
      </c>
      <c r="B11" s="3">
        <f t="shared" si="2"/>
        <v>0</v>
      </c>
      <c r="C11" s="3">
        <f>IF(D11=1,32,16)</f>
        <v>16</v>
      </c>
      <c r="D11" s="85">
        <v>0</v>
      </c>
      <c r="E11" s="73">
        <f t="shared" si="1"/>
        <v>0</v>
      </c>
      <c r="F11" s="35">
        <v>11</v>
      </c>
      <c r="G11" s="64"/>
      <c r="H11" s="32" t="s">
        <v>24</v>
      </c>
      <c r="I11" s="103"/>
      <c r="J11" s="32" t="s">
        <v>38</v>
      </c>
      <c r="K11" s="65" t="s">
        <v>44</v>
      </c>
      <c r="L11" s="32"/>
    </row>
    <row r="12" spans="1:13" ht="63.6" customHeight="1" x14ac:dyDescent="0.25">
      <c r="A12" s="3">
        <f t="shared" si="0"/>
        <v>1024</v>
      </c>
      <c r="B12" s="3">
        <f t="shared" si="2"/>
        <v>0</v>
      </c>
      <c r="C12" s="3">
        <f>IF(D12=1,2^3,0)</f>
        <v>0</v>
      </c>
      <c r="D12" s="88">
        <v>0</v>
      </c>
      <c r="E12" s="72">
        <f t="shared" si="1"/>
        <v>0</v>
      </c>
      <c r="F12" s="44">
        <v>10</v>
      </c>
      <c r="G12" s="67">
        <f>SUM(C12:C15)-3</f>
        <v>0</v>
      </c>
      <c r="H12" s="43" t="s">
        <v>25</v>
      </c>
      <c r="I12" s="99" t="s">
        <v>146</v>
      </c>
      <c r="J12" s="104" t="s">
        <v>37</v>
      </c>
      <c r="K12" s="99" t="s">
        <v>41</v>
      </c>
      <c r="L12" s="43"/>
    </row>
    <row r="13" spans="1:13" x14ac:dyDescent="0.25">
      <c r="A13" s="3">
        <f t="shared" si="0"/>
        <v>512</v>
      </c>
      <c r="B13" s="3">
        <f t="shared" si="2"/>
        <v>0</v>
      </c>
      <c r="C13" s="3">
        <f>IF(D13=1,2^2,0)</f>
        <v>0</v>
      </c>
      <c r="D13" s="88">
        <v>0</v>
      </c>
      <c r="E13" s="72">
        <f t="shared" si="1"/>
        <v>0</v>
      </c>
      <c r="F13" s="14">
        <v>9</v>
      </c>
      <c r="G13" s="61"/>
      <c r="H13" s="33" t="s">
        <v>26</v>
      </c>
      <c r="I13" s="102"/>
      <c r="J13" s="102"/>
      <c r="K13" s="102"/>
      <c r="L13" s="33"/>
    </row>
    <row r="14" spans="1:13" x14ac:dyDescent="0.25">
      <c r="A14" s="3">
        <f t="shared" si="0"/>
        <v>256</v>
      </c>
      <c r="B14" s="3">
        <f t="shared" si="2"/>
        <v>256</v>
      </c>
      <c r="C14" s="3">
        <f>IF(D14=1,2^1,0)</f>
        <v>2</v>
      </c>
      <c r="D14" s="88">
        <v>1</v>
      </c>
      <c r="E14" s="72">
        <f t="shared" si="1"/>
        <v>1</v>
      </c>
      <c r="F14" s="14">
        <v>8</v>
      </c>
      <c r="G14" s="61"/>
      <c r="H14" s="33" t="s">
        <v>27</v>
      </c>
      <c r="I14" s="102"/>
      <c r="J14" s="100" t="s">
        <v>38</v>
      </c>
      <c r="K14" s="100" t="s">
        <v>42</v>
      </c>
      <c r="L14" s="33"/>
    </row>
    <row r="15" spans="1:13" ht="63" customHeight="1" x14ac:dyDescent="0.25">
      <c r="A15" s="3">
        <f t="shared" si="0"/>
        <v>128</v>
      </c>
      <c r="B15" s="3">
        <f t="shared" si="2"/>
        <v>128</v>
      </c>
      <c r="C15" s="3">
        <f>IF(D15=1,2^0,0)</f>
        <v>1</v>
      </c>
      <c r="D15" s="85">
        <v>1</v>
      </c>
      <c r="E15" s="73">
        <f t="shared" si="1"/>
        <v>1</v>
      </c>
      <c r="F15" s="35">
        <v>7</v>
      </c>
      <c r="G15" s="64"/>
      <c r="H15" s="32" t="s">
        <v>28</v>
      </c>
      <c r="I15" s="103"/>
      <c r="J15" s="101"/>
      <c r="K15" s="103"/>
      <c r="L15" s="32"/>
    </row>
    <row r="16" spans="1:13" ht="90" customHeight="1" x14ac:dyDescent="0.25">
      <c r="A16" s="3">
        <f t="shared" si="0"/>
        <v>64</v>
      </c>
      <c r="B16" s="3">
        <f t="shared" si="2"/>
        <v>64</v>
      </c>
      <c r="C16" s="3">
        <f>IF(D16=1,2^2,0)</f>
        <v>4</v>
      </c>
      <c r="D16" s="88">
        <v>1</v>
      </c>
      <c r="E16" s="72">
        <f t="shared" si="1"/>
        <v>1</v>
      </c>
      <c r="F16" s="44">
        <v>6</v>
      </c>
      <c r="G16" s="67">
        <f>SUM(C16:C18)+1</f>
        <v>5</v>
      </c>
      <c r="H16" s="43" t="s">
        <v>29</v>
      </c>
      <c r="I16" s="99" t="s">
        <v>147</v>
      </c>
      <c r="J16" s="104" t="s">
        <v>37</v>
      </c>
      <c r="K16" s="99" t="s">
        <v>40</v>
      </c>
      <c r="L16" s="43"/>
    </row>
    <row r="17" spans="1:12" x14ac:dyDescent="0.25">
      <c r="A17" s="3">
        <f t="shared" si="0"/>
        <v>32</v>
      </c>
      <c r="B17" s="3">
        <f t="shared" si="2"/>
        <v>0</v>
      </c>
      <c r="C17" s="3">
        <f>IF(D17=1,2^1,0)</f>
        <v>0</v>
      </c>
      <c r="D17" s="88">
        <v>0</v>
      </c>
      <c r="E17" s="72">
        <f t="shared" si="1"/>
        <v>0</v>
      </c>
      <c r="F17" s="14">
        <v>5</v>
      </c>
      <c r="G17" s="61"/>
      <c r="H17" s="33" t="s">
        <v>30</v>
      </c>
      <c r="I17" s="102"/>
      <c r="J17" s="102"/>
      <c r="K17" s="100"/>
      <c r="L17" s="33"/>
    </row>
    <row r="18" spans="1:12" ht="64.900000000000006" customHeight="1" x14ac:dyDescent="0.25">
      <c r="A18" s="3">
        <f t="shared" si="0"/>
        <v>16</v>
      </c>
      <c r="B18" s="3">
        <f t="shared" si="2"/>
        <v>0</v>
      </c>
      <c r="C18" s="3">
        <f>IF(D18=1,2^0,0)</f>
        <v>0</v>
      </c>
      <c r="D18" s="85">
        <v>0</v>
      </c>
      <c r="E18" s="73">
        <f t="shared" si="1"/>
        <v>0</v>
      </c>
      <c r="F18" s="35">
        <v>4</v>
      </c>
      <c r="G18" s="64"/>
      <c r="H18" s="32" t="s">
        <v>31</v>
      </c>
      <c r="I18" s="103"/>
      <c r="J18" s="32" t="s">
        <v>38</v>
      </c>
      <c r="K18" s="65" t="s">
        <v>39</v>
      </c>
      <c r="L18" s="32"/>
    </row>
    <row r="19" spans="1:12" ht="16.899999999999999" customHeight="1" x14ac:dyDescent="0.25">
      <c r="A19" s="3">
        <f t="shared" si="0"/>
        <v>8</v>
      </c>
      <c r="B19" s="3">
        <f t="shared" si="2"/>
        <v>0</v>
      </c>
      <c r="C19" s="3"/>
      <c r="D19" s="88">
        <v>0</v>
      </c>
      <c r="E19" s="72">
        <f t="shared" si="1"/>
        <v>0</v>
      </c>
      <c r="F19" s="14">
        <v>3</v>
      </c>
      <c r="G19" s="66"/>
      <c r="H19" s="43" t="s">
        <v>32</v>
      </c>
      <c r="I19" s="99" t="s">
        <v>148</v>
      </c>
      <c r="J19" s="99" t="s">
        <v>36</v>
      </c>
      <c r="K19" s="99"/>
      <c r="L19" s="43"/>
    </row>
    <row r="20" spans="1:12" ht="13.15" customHeight="1" x14ac:dyDescent="0.25">
      <c r="A20" s="3">
        <f t="shared" si="0"/>
        <v>4</v>
      </c>
      <c r="B20" s="3">
        <f t="shared" si="2"/>
        <v>0</v>
      </c>
      <c r="C20" s="3"/>
      <c r="D20" s="88">
        <v>0</v>
      </c>
      <c r="E20" s="72">
        <f t="shared" si="1"/>
        <v>0</v>
      </c>
      <c r="F20" s="14">
        <v>2</v>
      </c>
      <c r="G20" s="61"/>
      <c r="H20" s="33" t="s">
        <v>33</v>
      </c>
      <c r="I20" s="102"/>
      <c r="J20" s="100"/>
      <c r="K20" s="100"/>
      <c r="L20" s="33"/>
    </row>
    <row r="21" spans="1:12" ht="15" customHeight="1" x14ac:dyDescent="0.25">
      <c r="A21" s="3">
        <f t="shared" si="0"/>
        <v>2</v>
      </c>
      <c r="B21" s="3">
        <f t="shared" si="2"/>
        <v>0</v>
      </c>
      <c r="C21" s="3"/>
      <c r="D21" s="88">
        <v>0</v>
      </c>
      <c r="E21" s="72">
        <f t="shared" si="1"/>
        <v>0</v>
      </c>
      <c r="F21" s="14">
        <v>1</v>
      </c>
      <c r="G21" s="61"/>
      <c r="H21" s="33" t="s">
        <v>34</v>
      </c>
      <c r="I21" s="102"/>
      <c r="J21" s="100"/>
      <c r="K21" s="100"/>
      <c r="L21" s="33"/>
    </row>
    <row r="22" spans="1:12" ht="69.599999999999994" customHeight="1" x14ac:dyDescent="0.25">
      <c r="A22" s="3">
        <f>2^F22</f>
        <v>1</v>
      </c>
      <c r="B22" s="3">
        <f t="shared" si="2"/>
        <v>0</v>
      </c>
      <c r="C22" s="3"/>
      <c r="D22" s="85">
        <v>0</v>
      </c>
      <c r="E22" s="73">
        <f t="shared" si="1"/>
        <v>0</v>
      </c>
      <c r="F22" s="35">
        <v>0</v>
      </c>
      <c r="G22" s="64"/>
      <c r="H22" s="32" t="s">
        <v>35</v>
      </c>
      <c r="I22" s="103"/>
      <c r="J22" s="101"/>
      <c r="K22" s="101"/>
      <c r="L22" s="32"/>
    </row>
    <row r="23" spans="1:12" x14ac:dyDescent="0.25">
      <c r="G23" s="17"/>
    </row>
    <row r="24" spans="1:12" x14ac:dyDescent="0.25">
      <c r="G24" s="17"/>
    </row>
    <row r="25" spans="1:12" x14ac:dyDescent="0.25">
      <c r="G25" s="17"/>
    </row>
    <row r="26" spans="1:12" x14ac:dyDescent="0.25">
      <c r="G26" s="17"/>
    </row>
    <row r="27" spans="1:12" x14ac:dyDescent="0.25">
      <c r="G27" s="17"/>
    </row>
    <row r="28" spans="1:12" x14ac:dyDescent="0.25">
      <c r="G28" s="17"/>
    </row>
    <row r="29" spans="1:12" x14ac:dyDescent="0.25">
      <c r="G29" s="17"/>
    </row>
    <row r="30" spans="1:12" x14ac:dyDescent="0.25">
      <c r="G30" s="17"/>
    </row>
    <row r="31" spans="1:12" x14ac:dyDescent="0.25">
      <c r="G31" s="17"/>
    </row>
    <row r="32" spans="1:12" x14ac:dyDescent="0.25">
      <c r="G32" s="17"/>
    </row>
    <row r="33" spans="7:7" x14ac:dyDescent="0.25">
      <c r="G33" s="17"/>
    </row>
  </sheetData>
  <mergeCells count="16">
    <mergeCell ref="L6:L7"/>
    <mergeCell ref="I12:I15"/>
    <mergeCell ref="J12:J13"/>
    <mergeCell ref="J14:J15"/>
    <mergeCell ref="K12:K13"/>
    <mergeCell ref="K14:K15"/>
    <mergeCell ref="I10:I11"/>
    <mergeCell ref="J9:K9"/>
    <mergeCell ref="J8:K8"/>
    <mergeCell ref="I6:I7"/>
    <mergeCell ref="J6:K7"/>
    <mergeCell ref="I19:I22"/>
    <mergeCell ref="I16:I18"/>
    <mergeCell ref="J19:K22"/>
    <mergeCell ref="J16:J17"/>
    <mergeCell ref="K16:K1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C1" zoomScale="85" zoomScaleNormal="85" workbookViewId="0">
      <selection activeCell="H8" sqref="H8:I9"/>
    </sheetView>
  </sheetViews>
  <sheetFormatPr defaultColWidth="11.42578125" defaultRowHeight="15" x14ac:dyDescent="0.25"/>
  <cols>
    <col min="1" max="1" width="11.5703125" style="19" hidden="1" customWidth="1"/>
    <col min="2" max="2" width="11.5703125" style="2" hidden="1" customWidth="1"/>
    <col min="3" max="3" width="8.7109375" customWidth="1"/>
    <col min="4" max="4" width="8.7109375" style="78" customWidth="1"/>
    <col min="5" max="5" width="3.28515625" style="11" bestFit="1" customWidth="1"/>
    <col min="6" max="6" width="11.5703125" style="1"/>
    <col min="7" max="7" width="37.28515625" bestFit="1" customWidth="1"/>
    <col min="8" max="8" width="10" bestFit="1" customWidth="1"/>
    <col min="9" max="9" width="43.7109375" customWidth="1"/>
  </cols>
  <sheetData>
    <row r="1" spans="1:11" s="31" customFormat="1" x14ac:dyDescent="0.25">
      <c r="A1" s="32" t="s">
        <v>157</v>
      </c>
      <c r="B1" s="32" t="s">
        <v>159</v>
      </c>
      <c r="C1" s="34" t="s">
        <v>124</v>
      </c>
      <c r="D1" s="71"/>
      <c r="E1" s="36"/>
      <c r="F1" s="37"/>
    </row>
    <row r="2" spans="1:11" x14ac:dyDescent="0.25">
      <c r="A2" s="59">
        <f>Overview!E5</f>
        <v>655360</v>
      </c>
      <c r="B2" s="7">
        <f>SUM(B3:B22)</f>
        <v>655360</v>
      </c>
      <c r="C2" s="4" t="str">
        <f>Overview!A3</f>
        <v>Axis A</v>
      </c>
      <c r="D2" s="53" t="str">
        <f>Overview!A5</f>
        <v>Axis B</v>
      </c>
      <c r="E2" s="10" t="s">
        <v>15</v>
      </c>
      <c r="F2" s="4" t="s">
        <v>18</v>
      </c>
      <c r="G2" s="4" t="s">
        <v>16</v>
      </c>
      <c r="H2" s="4" t="s">
        <v>17</v>
      </c>
      <c r="I2" s="5"/>
    </row>
    <row r="3" spans="1:11" x14ac:dyDescent="0.25">
      <c r="A3" s="3">
        <f>2^E3</f>
        <v>524288</v>
      </c>
      <c r="B3" s="3">
        <f>IF(C3=1,2^E3,0)</f>
        <v>524288</v>
      </c>
      <c r="C3" s="6">
        <v>1</v>
      </c>
      <c r="D3" s="75">
        <f>IF(_xlfn.BITAND(A$2,A3)=A3,1,0)</f>
        <v>1</v>
      </c>
      <c r="E3" s="14">
        <v>19</v>
      </c>
      <c r="F3" s="15">
        <v>1</v>
      </c>
      <c r="G3" s="15" t="s">
        <v>6</v>
      </c>
      <c r="H3" s="15"/>
      <c r="I3" s="15"/>
    </row>
    <row r="4" spans="1:11" x14ac:dyDescent="0.25">
      <c r="A4" s="3">
        <f t="shared" ref="A4:A22" si="0">2^E4</f>
        <v>262144</v>
      </c>
      <c r="B4" s="3">
        <f>IF(C4=1,2^E4,0)</f>
        <v>0</v>
      </c>
      <c r="C4" s="6">
        <v>0</v>
      </c>
      <c r="D4" s="75">
        <f>IF(_xlfn.BITAND(A$2,A4)=A4,1,0)</f>
        <v>0</v>
      </c>
      <c r="E4" s="14">
        <v>18</v>
      </c>
      <c r="F4" s="15">
        <v>0</v>
      </c>
      <c r="G4" s="15" t="s">
        <v>6</v>
      </c>
      <c r="H4" s="15"/>
      <c r="I4" s="15"/>
    </row>
    <row r="5" spans="1:11" x14ac:dyDescent="0.25">
      <c r="A5" s="3">
        <f t="shared" si="0"/>
        <v>131072</v>
      </c>
      <c r="B5" s="3">
        <f>IF(C5=1,2^E5,0)</f>
        <v>131072</v>
      </c>
      <c r="C5" s="6">
        <v>1</v>
      </c>
      <c r="D5" s="75">
        <f>IF(_xlfn.BITAND(A$2,A5)=A5,1,0)</f>
        <v>1</v>
      </c>
      <c r="E5" s="14">
        <v>17</v>
      </c>
      <c r="F5" s="15">
        <v>1</v>
      </c>
      <c r="G5" s="15" t="s">
        <v>6</v>
      </c>
      <c r="H5" s="15"/>
      <c r="I5" s="15"/>
      <c r="K5">
        <f>2^20</f>
        <v>1048576</v>
      </c>
    </row>
    <row r="6" spans="1:11" x14ac:dyDescent="0.25">
      <c r="A6" s="3">
        <f t="shared" si="0"/>
        <v>65536</v>
      </c>
      <c r="B6" s="3">
        <f t="shared" ref="B6:B22" si="1">IF(C6=1,2^E6,0)</f>
        <v>0</v>
      </c>
      <c r="C6" s="58">
        <v>0</v>
      </c>
      <c r="D6" s="76">
        <f t="shared" ref="D6:D21" si="2">IF(_xlfn.BITAND(A$2,A6)=A6,1,0)</f>
        <v>0</v>
      </c>
      <c r="E6" s="35">
        <v>16</v>
      </c>
      <c r="F6" s="32">
        <v>0</v>
      </c>
      <c r="G6" s="32" t="s">
        <v>7</v>
      </c>
      <c r="H6" s="32"/>
      <c r="I6" s="32"/>
    </row>
    <row r="7" spans="1:11" ht="28.9" customHeight="1" x14ac:dyDescent="0.25">
      <c r="A7" s="3">
        <f t="shared" si="0"/>
        <v>32768</v>
      </c>
      <c r="B7" s="3">
        <f t="shared" si="1"/>
        <v>0</v>
      </c>
      <c r="C7" s="89">
        <v>0</v>
      </c>
      <c r="D7" s="77">
        <f t="shared" si="2"/>
        <v>0</v>
      </c>
      <c r="E7" s="35">
        <v>15</v>
      </c>
      <c r="F7" s="32" t="s">
        <v>52</v>
      </c>
      <c r="G7" s="32" t="s">
        <v>71</v>
      </c>
      <c r="H7" s="107" t="s">
        <v>73</v>
      </c>
      <c r="I7" s="108"/>
    </row>
    <row r="8" spans="1:11" x14ac:dyDescent="0.25">
      <c r="A8" s="3">
        <f t="shared" si="0"/>
        <v>16384</v>
      </c>
      <c r="B8" s="3">
        <f t="shared" si="1"/>
        <v>0</v>
      </c>
      <c r="C8" s="86">
        <v>0</v>
      </c>
      <c r="D8" s="75">
        <f t="shared" si="2"/>
        <v>0</v>
      </c>
      <c r="E8" s="44">
        <v>14</v>
      </c>
      <c r="F8" s="43" t="s">
        <v>63</v>
      </c>
      <c r="G8" s="104" t="s">
        <v>65</v>
      </c>
      <c r="H8" s="99" t="s">
        <v>72</v>
      </c>
      <c r="I8" s="104"/>
    </row>
    <row r="9" spans="1:11" ht="72.599999999999994" customHeight="1" x14ac:dyDescent="0.25">
      <c r="A9" s="3">
        <f t="shared" si="0"/>
        <v>8192</v>
      </c>
      <c r="B9" s="3">
        <f t="shared" si="1"/>
        <v>0</v>
      </c>
      <c r="C9" s="85">
        <v>0</v>
      </c>
      <c r="D9" s="76">
        <f t="shared" si="2"/>
        <v>0</v>
      </c>
      <c r="E9" s="35">
        <v>13</v>
      </c>
      <c r="F9" s="32" t="s">
        <v>53</v>
      </c>
      <c r="G9" s="103"/>
      <c r="H9" s="103"/>
      <c r="I9" s="103"/>
    </row>
    <row r="10" spans="1:11" x14ac:dyDescent="0.25">
      <c r="A10" s="3">
        <f t="shared" si="0"/>
        <v>4096</v>
      </c>
      <c r="B10" s="3">
        <f t="shared" si="1"/>
        <v>0</v>
      </c>
      <c r="C10" s="46">
        <v>0</v>
      </c>
      <c r="D10" s="77">
        <f t="shared" si="2"/>
        <v>0</v>
      </c>
      <c r="E10" s="45">
        <v>12</v>
      </c>
      <c r="F10" s="42">
        <v>0</v>
      </c>
      <c r="G10" s="42" t="s">
        <v>7</v>
      </c>
      <c r="H10" s="108"/>
      <c r="I10" s="108"/>
    </row>
    <row r="11" spans="1:11" ht="43.15" customHeight="1" x14ac:dyDescent="0.25">
      <c r="A11" s="3">
        <f t="shared" si="0"/>
        <v>2048</v>
      </c>
      <c r="B11" s="3">
        <f t="shared" si="1"/>
        <v>0</v>
      </c>
      <c r="C11" s="86">
        <v>0</v>
      </c>
      <c r="D11" s="75">
        <f t="shared" si="2"/>
        <v>0</v>
      </c>
      <c r="E11" s="44">
        <v>11</v>
      </c>
      <c r="F11" s="43" t="s">
        <v>54</v>
      </c>
      <c r="G11" s="99" t="s">
        <v>70</v>
      </c>
      <c r="H11" s="104"/>
      <c r="I11" s="104"/>
    </row>
    <row r="12" spans="1:11" x14ac:dyDescent="0.25">
      <c r="A12" s="3">
        <f t="shared" si="0"/>
        <v>1024</v>
      </c>
      <c r="B12" s="3">
        <f t="shared" si="1"/>
        <v>0</v>
      </c>
      <c r="C12" s="88">
        <v>0</v>
      </c>
      <c r="D12" s="75">
        <f t="shared" si="2"/>
        <v>0</v>
      </c>
      <c r="E12" s="14">
        <v>10</v>
      </c>
      <c r="F12" s="33" t="s">
        <v>55</v>
      </c>
      <c r="G12" s="100"/>
      <c r="H12" s="102"/>
      <c r="I12" s="102"/>
    </row>
    <row r="13" spans="1:11" x14ac:dyDescent="0.25">
      <c r="A13" s="3">
        <f t="shared" si="0"/>
        <v>512</v>
      </c>
      <c r="B13" s="3">
        <f t="shared" si="1"/>
        <v>0</v>
      </c>
      <c r="C13" s="88">
        <v>0</v>
      </c>
      <c r="D13" s="75">
        <f t="shared" si="2"/>
        <v>0</v>
      </c>
      <c r="E13" s="14">
        <v>9</v>
      </c>
      <c r="F13" s="33" t="s">
        <v>56</v>
      </c>
      <c r="G13" s="100"/>
      <c r="H13" s="102"/>
      <c r="I13" s="102"/>
    </row>
    <row r="14" spans="1:11" x14ac:dyDescent="0.25">
      <c r="A14" s="3">
        <f t="shared" si="0"/>
        <v>256</v>
      </c>
      <c r="B14" s="3">
        <f t="shared" si="1"/>
        <v>0</v>
      </c>
      <c r="C14" s="85">
        <v>0</v>
      </c>
      <c r="D14" s="76">
        <f t="shared" si="2"/>
        <v>0</v>
      </c>
      <c r="E14" s="35">
        <v>8</v>
      </c>
      <c r="F14" s="32" t="s">
        <v>57</v>
      </c>
      <c r="G14" s="101"/>
      <c r="H14" s="103"/>
      <c r="I14" s="103"/>
    </row>
    <row r="15" spans="1:11" x14ac:dyDescent="0.25">
      <c r="A15" s="3">
        <f t="shared" si="0"/>
        <v>128</v>
      </c>
      <c r="B15" s="3">
        <f t="shared" si="1"/>
        <v>0</v>
      </c>
      <c r="C15" s="46">
        <v>0</v>
      </c>
      <c r="D15" s="77">
        <f t="shared" si="2"/>
        <v>0</v>
      </c>
      <c r="E15" s="45">
        <v>7</v>
      </c>
      <c r="F15" s="42">
        <v>0</v>
      </c>
      <c r="G15" s="42" t="s">
        <v>7</v>
      </c>
      <c r="H15" s="108"/>
      <c r="I15" s="108"/>
    </row>
    <row r="16" spans="1:11" x14ac:dyDescent="0.25">
      <c r="A16" s="3">
        <f t="shared" si="0"/>
        <v>64</v>
      </c>
      <c r="B16" s="3">
        <f t="shared" si="1"/>
        <v>0</v>
      </c>
      <c r="C16" s="86">
        <v>0</v>
      </c>
      <c r="D16" s="75">
        <f t="shared" si="2"/>
        <v>0</v>
      </c>
      <c r="E16" s="44">
        <v>6</v>
      </c>
      <c r="F16" s="43" t="s">
        <v>64</v>
      </c>
      <c r="G16" s="99" t="s">
        <v>69</v>
      </c>
      <c r="H16" s="99" t="s">
        <v>68</v>
      </c>
      <c r="I16" s="99"/>
    </row>
    <row r="17" spans="1:9" ht="93.6" customHeight="1" x14ac:dyDescent="0.25">
      <c r="A17" s="3">
        <f t="shared" si="0"/>
        <v>32</v>
      </c>
      <c r="B17" s="3">
        <f t="shared" si="1"/>
        <v>0</v>
      </c>
      <c r="C17" s="85">
        <v>0</v>
      </c>
      <c r="D17" s="76">
        <f t="shared" si="2"/>
        <v>0</v>
      </c>
      <c r="E17" s="35">
        <v>5</v>
      </c>
      <c r="F17" s="32" t="s">
        <v>58</v>
      </c>
      <c r="G17" s="101"/>
      <c r="H17" s="101"/>
      <c r="I17" s="101"/>
    </row>
    <row r="18" spans="1:9" x14ac:dyDescent="0.25">
      <c r="A18" s="3">
        <f t="shared" si="0"/>
        <v>16</v>
      </c>
      <c r="B18" s="3">
        <f t="shared" si="1"/>
        <v>0</v>
      </c>
      <c r="C18" s="46">
        <v>0</v>
      </c>
      <c r="D18" s="77">
        <f t="shared" si="2"/>
        <v>0</v>
      </c>
      <c r="E18" s="45">
        <v>4</v>
      </c>
      <c r="F18" s="42">
        <v>0</v>
      </c>
      <c r="G18" s="42" t="s">
        <v>7</v>
      </c>
      <c r="H18" s="108"/>
      <c r="I18" s="108"/>
    </row>
    <row r="19" spans="1:9" x14ac:dyDescent="0.25">
      <c r="A19" s="3">
        <f t="shared" si="0"/>
        <v>8</v>
      </c>
      <c r="B19" s="3">
        <f t="shared" si="1"/>
        <v>0</v>
      </c>
      <c r="C19" s="86">
        <v>0</v>
      </c>
      <c r="D19" s="75">
        <f t="shared" si="2"/>
        <v>0</v>
      </c>
      <c r="E19" s="44">
        <v>3</v>
      </c>
      <c r="F19" s="43" t="s">
        <v>59</v>
      </c>
      <c r="G19" s="99" t="s">
        <v>66</v>
      </c>
      <c r="H19" s="99" t="s">
        <v>67</v>
      </c>
      <c r="I19" s="104"/>
    </row>
    <row r="20" spans="1:9" x14ac:dyDescent="0.25">
      <c r="A20" s="3">
        <f t="shared" si="0"/>
        <v>4</v>
      </c>
      <c r="B20" s="3">
        <f t="shared" si="1"/>
        <v>0</v>
      </c>
      <c r="C20" s="88">
        <v>0</v>
      </c>
      <c r="D20" s="75">
        <f t="shared" si="2"/>
        <v>0</v>
      </c>
      <c r="E20" s="14">
        <v>2</v>
      </c>
      <c r="F20" s="33" t="s">
        <v>60</v>
      </c>
      <c r="G20" s="100"/>
      <c r="H20" s="102"/>
      <c r="I20" s="102"/>
    </row>
    <row r="21" spans="1:9" x14ac:dyDescent="0.25">
      <c r="A21" s="3">
        <f t="shared" si="0"/>
        <v>2</v>
      </c>
      <c r="B21" s="3">
        <f t="shared" si="1"/>
        <v>0</v>
      </c>
      <c r="C21" s="88">
        <v>0</v>
      </c>
      <c r="D21" s="75">
        <f t="shared" si="2"/>
        <v>0</v>
      </c>
      <c r="E21" s="14">
        <v>1</v>
      </c>
      <c r="F21" s="33" t="s">
        <v>61</v>
      </c>
      <c r="G21" s="100"/>
      <c r="H21" s="102"/>
      <c r="I21" s="102"/>
    </row>
    <row r="22" spans="1:9" x14ac:dyDescent="0.25">
      <c r="A22" s="3">
        <f t="shared" si="0"/>
        <v>1</v>
      </c>
      <c r="B22" s="3">
        <f t="shared" si="1"/>
        <v>0</v>
      </c>
      <c r="C22" s="85">
        <v>0</v>
      </c>
      <c r="D22" s="76">
        <f>IF(_xlfn.BITAND(A$2,A22)=A22,1,0)</f>
        <v>0</v>
      </c>
      <c r="E22" s="35">
        <v>0</v>
      </c>
      <c r="F22" s="32" t="s">
        <v>62</v>
      </c>
      <c r="G22" s="101"/>
      <c r="H22" s="103"/>
      <c r="I22" s="103"/>
    </row>
  </sheetData>
  <mergeCells count="12">
    <mergeCell ref="G11:G14"/>
    <mergeCell ref="H11:I14"/>
    <mergeCell ref="G8:G9"/>
    <mergeCell ref="H8:I9"/>
    <mergeCell ref="H7:I7"/>
    <mergeCell ref="H10:I10"/>
    <mergeCell ref="G19:G22"/>
    <mergeCell ref="H19:I22"/>
    <mergeCell ref="H16:I17"/>
    <mergeCell ref="G16:G17"/>
    <mergeCell ref="H15:I15"/>
    <mergeCell ref="H18:I18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C1" zoomScale="85" zoomScaleNormal="85" workbookViewId="0">
      <selection activeCell="D16" sqref="D16"/>
    </sheetView>
  </sheetViews>
  <sheetFormatPr defaultColWidth="11.5703125" defaultRowHeight="15" x14ac:dyDescent="0.25"/>
  <cols>
    <col min="1" max="1" width="11.5703125" style="19" hidden="1" customWidth="1"/>
    <col min="2" max="2" width="11.5703125" style="2" hidden="1" customWidth="1"/>
    <col min="3" max="3" width="8.7109375" style="2" customWidth="1"/>
    <col min="4" max="4" width="8.7109375" style="56" customWidth="1"/>
    <col min="5" max="5" width="3.28515625" style="9" bestFit="1" customWidth="1"/>
    <col min="6" max="6" width="11.5703125" style="16"/>
    <col min="7" max="7" width="11.5703125" style="2"/>
    <col min="8" max="8" width="19.28515625" style="2" bestFit="1" customWidth="1"/>
    <col min="9" max="9" width="11.5703125" style="2"/>
    <col min="10" max="10" width="45.28515625" style="2" customWidth="1"/>
    <col min="11" max="16384" width="11.5703125" style="2"/>
  </cols>
  <sheetData>
    <row r="1" spans="1:11" s="32" customFormat="1" x14ac:dyDescent="0.25">
      <c r="A1" s="32" t="s">
        <v>157</v>
      </c>
      <c r="B1" s="32" t="s">
        <v>156</v>
      </c>
      <c r="C1" s="34" t="s">
        <v>126</v>
      </c>
      <c r="D1" s="71"/>
      <c r="E1" s="35"/>
    </row>
    <row r="2" spans="1:11" x14ac:dyDescent="0.25">
      <c r="A2" s="59">
        <f>Overview!F5</f>
        <v>786446</v>
      </c>
      <c r="B2" s="7">
        <f>SUM(B3:B22)</f>
        <v>786446</v>
      </c>
      <c r="C2" s="4" t="str">
        <f>Overview!A3</f>
        <v>Axis A</v>
      </c>
      <c r="D2" s="53" t="str">
        <f>Overview!A5</f>
        <v>Axis B</v>
      </c>
      <c r="E2" s="10" t="s">
        <v>15</v>
      </c>
      <c r="F2" s="13" t="s">
        <v>151</v>
      </c>
      <c r="G2" s="4" t="s">
        <v>18</v>
      </c>
      <c r="H2" s="4" t="s">
        <v>16</v>
      </c>
      <c r="I2" s="110" t="s">
        <v>17</v>
      </c>
      <c r="J2" s="110"/>
      <c r="K2" s="57"/>
    </row>
    <row r="3" spans="1:11" x14ac:dyDescent="0.25">
      <c r="A3" s="3">
        <f>2^E3</f>
        <v>524288</v>
      </c>
      <c r="B3" s="3">
        <f>IF(C3=1,2^E3,0)</f>
        <v>524288</v>
      </c>
      <c r="C3" s="3">
        <v>1</v>
      </c>
      <c r="D3" s="72">
        <f>IF(_xlfn.BITAND(A$2,A3)=A3,1,0)</f>
        <v>1</v>
      </c>
      <c r="E3" s="14">
        <v>19</v>
      </c>
      <c r="F3" s="33"/>
      <c r="G3" s="15">
        <v>1</v>
      </c>
      <c r="H3" s="15" t="s">
        <v>6</v>
      </c>
      <c r="I3" s="104"/>
      <c r="J3" s="104"/>
    </row>
    <row r="4" spans="1:11" x14ac:dyDescent="0.25">
      <c r="A4" s="3">
        <f t="shared" ref="A4:A22" si="0">2^E4</f>
        <v>262144</v>
      </c>
      <c r="B4" s="3">
        <f t="shared" ref="B4:B22" si="1">IF(C4=1,2^E4,0)</f>
        <v>262144</v>
      </c>
      <c r="C4" s="3">
        <v>1</v>
      </c>
      <c r="D4" s="72">
        <f t="shared" ref="D4:D22" si="2">IF(_xlfn.BITAND(A$2,A4)=A4,1,0)</f>
        <v>1</v>
      </c>
      <c r="E4" s="14">
        <v>18</v>
      </c>
      <c r="F4" s="33"/>
      <c r="G4" s="15">
        <v>1</v>
      </c>
      <c r="H4" s="15" t="s">
        <v>6</v>
      </c>
      <c r="I4" s="109"/>
      <c r="J4" s="109"/>
    </row>
    <row r="5" spans="1:11" x14ac:dyDescent="0.25">
      <c r="A5" s="3">
        <f t="shared" si="0"/>
        <v>131072</v>
      </c>
      <c r="B5" s="3">
        <f t="shared" si="1"/>
        <v>0</v>
      </c>
      <c r="C5" s="51">
        <v>0</v>
      </c>
      <c r="D5" s="73">
        <f t="shared" si="2"/>
        <v>0</v>
      </c>
      <c r="E5" s="35">
        <v>17</v>
      </c>
      <c r="F5" s="32"/>
      <c r="G5" s="32">
        <v>0</v>
      </c>
      <c r="H5" s="32" t="s">
        <v>6</v>
      </c>
      <c r="I5" s="103"/>
      <c r="J5" s="103"/>
    </row>
    <row r="6" spans="1:11" ht="30" x14ac:dyDescent="0.25">
      <c r="A6" s="3">
        <f t="shared" si="0"/>
        <v>65536</v>
      </c>
      <c r="B6" s="3">
        <f t="shared" si="1"/>
        <v>0</v>
      </c>
      <c r="C6" s="87">
        <v>0</v>
      </c>
      <c r="D6" s="74">
        <f t="shared" si="2"/>
        <v>0</v>
      </c>
      <c r="E6" s="45">
        <v>16</v>
      </c>
      <c r="F6" s="42"/>
      <c r="G6" s="42" t="s">
        <v>74</v>
      </c>
      <c r="H6" s="47" t="s">
        <v>87</v>
      </c>
      <c r="I6" s="107" t="s">
        <v>92</v>
      </c>
      <c r="J6" s="108"/>
    </row>
    <row r="7" spans="1:11" x14ac:dyDescent="0.25">
      <c r="A7" s="3">
        <f t="shared" si="0"/>
        <v>32768</v>
      </c>
      <c r="B7" s="3">
        <f t="shared" si="1"/>
        <v>0</v>
      </c>
      <c r="C7" s="46">
        <v>0</v>
      </c>
      <c r="D7" s="74">
        <f t="shared" si="2"/>
        <v>0</v>
      </c>
      <c r="E7" s="45">
        <v>15</v>
      </c>
      <c r="F7" s="42"/>
      <c r="G7" s="42">
        <v>0</v>
      </c>
      <c r="H7" s="42" t="s">
        <v>88</v>
      </c>
      <c r="I7" s="108"/>
      <c r="J7" s="108"/>
    </row>
    <row r="8" spans="1:11" x14ac:dyDescent="0.25">
      <c r="A8" s="3">
        <f t="shared" si="0"/>
        <v>16384</v>
      </c>
      <c r="B8" s="3">
        <f t="shared" si="1"/>
        <v>0</v>
      </c>
      <c r="C8" s="86">
        <v>0</v>
      </c>
      <c r="D8" s="72">
        <f t="shared" si="2"/>
        <v>0</v>
      </c>
      <c r="E8" s="44">
        <v>14</v>
      </c>
      <c r="F8" s="43"/>
      <c r="G8" s="43" t="s">
        <v>75</v>
      </c>
      <c r="H8" s="99" t="s">
        <v>89</v>
      </c>
      <c r="I8" s="99" t="s">
        <v>93</v>
      </c>
      <c r="J8" s="104"/>
    </row>
    <row r="9" spans="1:11" x14ac:dyDescent="0.25">
      <c r="A9" s="3">
        <f t="shared" si="0"/>
        <v>8192</v>
      </c>
      <c r="B9" s="3">
        <f t="shared" si="1"/>
        <v>0</v>
      </c>
      <c r="C9" s="88">
        <v>0</v>
      </c>
      <c r="D9" s="72">
        <f t="shared" si="2"/>
        <v>0</v>
      </c>
      <c r="E9" s="14">
        <v>13</v>
      </c>
      <c r="F9" s="33"/>
      <c r="G9" s="33" t="s">
        <v>76</v>
      </c>
      <c r="H9" s="102"/>
      <c r="I9" s="102"/>
      <c r="J9" s="102"/>
    </row>
    <row r="10" spans="1:11" x14ac:dyDescent="0.25">
      <c r="A10" s="3">
        <f t="shared" si="0"/>
        <v>4096</v>
      </c>
      <c r="B10" s="3">
        <f t="shared" si="1"/>
        <v>0</v>
      </c>
      <c r="C10" s="88">
        <v>0</v>
      </c>
      <c r="D10" s="72">
        <f t="shared" si="2"/>
        <v>0</v>
      </c>
      <c r="E10" s="14">
        <v>12</v>
      </c>
      <c r="F10" s="33"/>
      <c r="G10" s="33" t="s">
        <v>77</v>
      </c>
      <c r="H10" s="102"/>
      <c r="I10" s="102"/>
      <c r="J10" s="102"/>
    </row>
    <row r="11" spans="1:11" x14ac:dyDescent="0.25">
      <c r="A11" s="3">
        <f t="shared" si="0"/>
        <v>2048</v>
      </c>
      <c r="B11" s="3">
        <f t="shared" si="1"/>
        <v>0</v>
      </c>
      <c r="C11" s="88">
        <v>0</v>
      </c>
      <c r="D11" s="72">
        <f t="shared" si="2"/>
        <v>0</v>
      </c>
      <c r="E11" s="14">
        <v>11</v>
      </c>
      <c r="F11" s="33"/>
      <c r="G11" s="33" t="s">
        <v>78</v>
      </c>
      <c r="H11" s="102"/>
      <c r="I11" s="102"/>
      <c r="J11" s="102"/>
    </row>
    <row r="12" spans="1:11" x14ac:dyDescent="0.25">
      <c r="A12" s="3">
        <f t="shared" si="0"/>
        <v>1024</v>
      </c>
      <c r="B12" s="3">
        <f t="shared" si="1"/>
        <v>0</v>
      </c>
      <c r="C12" s="88">
        <v>0</v>
      </c>
      <c r="D12" s="72">
        <f t="shared" si="2"/>
        <v>0</v>
      </c>
      <c r="E12" s="14">
        <v>10</v>
      </c>
      <c r="F12" s="33"/>
      <c r="G12" s="33" t="s">
        <v>79</v>
      </c>
      <c r="H12" s="102"/>
      <c r="I12" s="102"/>
      <c r="J12" s="102"/>
    </row>
    <row r="13" spans="1:11" x14ac:dyDescent="0.25">
      <c r="A13" s="3">
        <f t="shared" si="0"/>
        <v>512</v>
      </c>
      <c r="B13" s="3">
        <f t="shared" si="1"/>
        <v>0</v>
      </c>
      <c r="C13" s="88">
        <v>0</v>
      </c>
      <c r="D13" s="72">
        <f t="shared" si="2"/>
        <v>0</v>
      </c>
      <c r="E13" s="14">
        <v>9</v>
      </c>
      <c r="F13" s="33"/>
      <c r="G13" s="33" t="s">
        <v>80</v>
      </c>
      <c r="H13" s="102"/>
      <c r="I13" s="102"/>
      <c r="J13" s="102"/>
    </row>
    <row r="14" spans="1:11" x14ac:dyDescent="0.25">
      <c r="A14" s="3">
        <f t="shared" si="0"/>
        <v>256</v>
      </c>
      <c r="B14" s="3">
        <f t="shared" si="1"/>
        <v>0</v>
      </c>
      <c r="C14" s="85">
        <v>0</v>
      </c>
      <c r="D14" s="73">
        <f t="shared" si="2"/>
        <v>0</v>
      </c>
      <c r="E14" s="35">
        <v>8</v>
      </c>
      <c r="F14" s="32"/>
      <c r="G14" s="32" t="s">
        <v>81</v>
      </c>
      <c r="H14" s="103"/>
      <c r="I14" s="103"/>
      <c r="J14" s="103"/>
    </row>
    <row r="15" spans="1:11" x14ac:dyDescent="0.25">
      <c r="A15" s="3">
        <f t="shared" si="0"/>
        <v>128</v>
      </c>
      <c r="B15" s="3">
        <f t="shared" si="1"/>
        <v>0</v>
      </c>
      <c r="C15" s="3">
        <v>0</v>
      </c>
      <c r="D15" s="72">
        <f t="shared" si="2"/>
        <v>0</v>
      </c>
      <c r="E15" s="14">
        <v>7</v>
      </c>
      <c r="F15" s="33"/>
      <c r="G15" s="15">
        <v>0</v>
      </c>
      <c r="H15" s="15" t="s">
        <v>88</v>
      </c>
      <c r="I15" s="109"/>
      <c r="J15" s="109"/>
    </row>
    <row r="16" spans="1:11" x14ac:dyDescent="0.25">
      <c r="A16" s="3">
        <f t="shared" si="0"/>
        <v>64</v>
      </c>
      <c r="B16" s="3">
        <f t="shared" si="1"/>
        <v>0</v>
      </c>
      <c r="C16" s="3">
        <v>0</v>
      </c>
      <c r="D16" s="72">
        <f t="shared" si="2"/>
        <v>0</v>
      </c>
      <c r="E16" s="14">
        <v>6</v>
      </c>
      <c r="F16" s="33"/>
      <c r="G16" s="15">
        <v>0</v>
      </c>
      <c r="H16" s="15" t="s">
        <v>88</v>
      </c>
      <c r="I16" s="109"/>
      <c r="J16" s="109"/>
    </row>
    <row r="17" spans="1:10" x14ac:dyDescent="0.25">
      <c r="A17" s="3">
        <f t="shared" si="0"/>
        <v>32</v>
      </c>
      <c r="B17" s="3">
        <f t="shared" si="1"/>
        <v>0</v>
      </c>
      <c r="C17" s="51">
        <v>0</v>
      </c>
      <c r="D17" s="73">
        <f t="shared" si="2"/>
        <v>0</v>
      </c>
      <c r="E17" s="35">
        <v>5</v>
      </c>
      <c r="F17" s="32"/>
      <c r="G17" s="32">
        <v>0</v>
      </c>
      <c r="H17" s="32" t="s">
        <v>88</v>
      </c>
      <c r="I17" s="103"/>
      <c r="J17" s="103"/>
    </row>
    <row r="18" spans="1:10" x14ac:dyDescent="0.25">
      <c r="A18" s="3">
        <f t="shared" si="0"/>
        <v>16</v>
      </c>
      <c r="B18" s="3">
        <f t="shared" si="1"/>
        <v>0</v>
      </c>
      <c r="C18" s="86">
        <v>0</v>
      </c>
      <c r="D18" s="72">
        <f t="shared" si="2"/>
        <v>0</v>
      </c>
      <c r="E18" s="44">
        <v>4</v>
      </c>
      <c r="F18" s="67">
        <f>SUM(B18:B22)</f>
        <v>14</v>
      </c>
      <c r="G18" s="43" t="s">
        <v>82</v>
      </c>
      <c r="H18" s="99" t="s">
        <v>90</v>
      </c>
      <c r="I18" s="99" t="s">
        <v>91</v>
      </c>
      <c r="J18" s="104"/>
    </row>
    <row r="19" spans="1:10" x14ac:dyDescent="0.25">
      <c r="A19" s="3">
        <f t="shared" si="0"/>
        <v>8</v>
      </c>
      <c r="B19" s="3">
        <f t="shared" si="1"/>
        <v>8</v>
      </c>
      <c r="C19" s="88">
        <v>1</v>
      </c>
      <c r="D19" s="72">
        <f t="shared" si="2"/>
        <v>1</v>
      </c>
      <c r="E19" s="14">
        <v>3</v>
      </c>
      <c r="F19" s="33"/>
      <c r="G19" s="33" t="s">
        <v>83</v>
      </c>
      <c r="H19" s="102"/>
      <c r="I19" s="102"/>
      <c r="J19" s="102"/>
    </row>
    <row r="20" spans="1:10" x14ac:dyDescent="0.25">
      <c r="A20" s="3">
        <f t="shared" si="0"/>
        <v>4</v>
      </c>
      <c r="B20" s="3">
        <f t="shared" si="1"/>
        <v>4</v>
      </c>
      <c r="C20" s="88">
        <v>1</v>
      </c>
      <c r="D20" s="72">
        <f t="shared" si="2"/>
        <v>1</v>
      </c>
      <c r="E20" s="14">
        <v>2</v>
      </c>
      <c r="F20" s="33"/>
      <c r="G20" s="33" t="s">
        <v>84</v>
      </c>
      <c r="H20" s="102"/>
      <c r="I20" s="102"/>
      <c r="J20" s="102"/>
    </row>
    <row r="21" spans="1:10" x14ac:dyDescent="0.25">
      <c r="A21" s="3">
        <f t="shared" si="0"/>
        <v>2</v>
      </c>
      <c r="B21" s="3">
        <f t="shared" si="1"/>
        <v>2</v>
      </c>
      <c r="C21" s="88">
        <v>1</v>
      </c>
      <c r="D21" s="72">
        <f t="shared" si="2"/>
        <v>1</v>
      </c>
      <c r="E21" s="14">
        <v>1</v>
      </c>
      <c r="F21" s="33"/>
      <c r="G21" s="33" t="s">
        <v>85</v>
      </c>
      <c r="H21" s="102"/>
      <c r="I21" s="102"/>
      <c r="J21" s="102"/>
    </row>
    <row r="22" spans="1:10" ht="23.45" customHeight="1" x14ac:dyDescent="0.25">
      <c r="A22" s="3">
        <f t="shared" si="0"/>
        <v>1</v>
      </c>
      <c r="B22" s="3">
        <f t="shared" si="1"/>
        <v>0</v>
      </c>
      <c r="C22" s="85">
        <v>0</v>
      </c>
      <c r="D22" s="73">
        <f t="shared" si="2"/>
        <v>0</v>
      </c>
      <c r="E22" s="35">
        <v>0</v>
      </c>
      <c r="F22" s="32"/>
      <c r="G22" s="32" t="s">
        <v>86</v>
      </c>
      <c r="H22" s="103"/>
      <c r="I22" s="103"/>
      <c r="J22" s="103"/>
    </row>
    <row r="23" spans="1:10" x14ac:dyDescent="0.25">
      <c r="F23" s="18"/>
    </row>
  </sheetData>
  <mergeCells count="13">
    <mergeCell ref="I5:J5"/>
    <mergeCell ref="I7:J7"/>
    <mergeCell ref="I4:J4"/>
    <mergeCell ref="I3:J3"/>
    <mergeCell ref="I2:J2"/>
    <mergeCell ref="H8:H14"/>
    <mergeCell ref="H18:H22"/>
    <mergeCell ref="I18:J22"/>
    <mergeCell ref="I8:J14"/>
    <mergeCell ref="I6:J6"/>
    <mergeCell ref="I15:J15"/>
    <mergeCell ref="I16:J16"/>
    <mergeCell ref="I17:J17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C8" zoomScale="85" zoomScaleNormal="85" workbookViewId="0">
      <selection activeCell="N13" sqref="N12:N13"/>
    </sheetView>
  </sheetViews>
  <sheetFormatPr defaultColWidth="11.42578125" defaultRowHeight="15" x14ac:dyDescent="0.25"/>
  <cols>
    <col min="1" max="1" width="11.5703125" hidden="1" customWidth="1"/>
    <col min="2" max="2" width="11.5703125" style="19" hidden="1" customWidth="1"/>
    <col min="3" max="3" width="8.7109375" customWidth="1"/>
    <col min="4" max="4" width="8.7109375" style="11" customWidth="1"/>
    <col min="5" max="5" width="4.28515625" style="11" customWidth="1"/>
    <col min="7" max="7" width="30.140625" customWidth="1"/>
    <col min="9" max="9" width="48.7109375" customWidth="1"/>
  </cols>
  <sheetData>
    <row r="1" spans="1:9" s="31" customFormat="1" x14ac:dyDescent="0.25">
      <c r="A1" s="32" t="s">
        <v>157</v>
      </c>
      <c r="B1" s="32" t="s">
        <v>159</v>
      </c>
      <c r="C1" s="34" t="s">
        <v>125</v>
      </c>
      <c r="D1" s="79"/>
      <c r="E1" s="36"/>
    </row>
    <row r="2" spans="1:9" x14ac:dyDescent="0.25">
      <c r="A2" s="59">
        <f>Overview!G5</f>
        <v>917600</v>
      </c>
      <c r="B2" s="7">
        <f>SUM(B3:B22)</f>
        <v>917600</v>
      </c>
      <c r="C2" s="20" t="str">
        <f>Overview!A3</f>
        <v>Axis A</v>
      </c>
      <c r="D2" s="10" t="str">
        <f>Overview!A5</f>
        <v>Axis B</v>
      </c>
      <c r="E2" s="10" t="s">
        <v>15</v>
      </c>
      <c r="F2" s="20" t="s">
        <v>18</v>
      </c>
      <c r="G2" s="20" t="s">
        <v>16</v>
      </c>
      <c r="H2" s="20" t="s">
        <v>17</v>
      </c>
      <c r="I2" s="5"/>
    </row>
    <row r="3" spans="1:9" x14ac:dyDescent="0.25">
      <c r="A3" s="3">
        <f>2^E3</f>
        <v>524288</v>
      </c>
      <c r="B3" s="3">
        <f>IF(C3=1,2^E3,0)</f>
        <v>524288</v>
      </c>
      <c r="C3" s="3">
        <v>1</v>
      </c>
      <c r="D3" s="80">
        <f t="shared" ref="D3:D22" si="0">IF(_xlfn.BITAND(A$2,A3)=A3,1,0)</f>
        <v>1</v>
      </c>
      <c r="E3" s="14">
        <v>19</v>
      </c>
      <c r="F3" s="15">
        <v>1</v>
      </c>
      <c r="G3" s="15"/>
      <c r="H3" s="15"/>
      <c r="I3" s="15"/>
    </row>
    <row r="4" spans="1:9" x14ac:dyDescent="0.25">
      <c r="A4" s="3">
        <f t="shared" ref="A4:A22" si="1">2^E4</f>
        <v>262144</v>
      </c>
      <c r="B4" s="3">
        <f>IF(C4=1,2^E4,0)</f>
        <v>262144</v>
      </c>
      <c r="C4" s="3">
        <v>1</v>
      </c>
      <c r="D4" s="80">
        <f t="shared" si="0"/>
        <v>1</v>
      </c>
      <c r="E4" s="14">
        <v>18</v>
      </c>
      <c r="F4" s="15">
        <v>1</v>
      </c>
      <c r="G4" s="15"/>
      <c r="H4" s="15"/>
      <c r="I4" s="15"/>
    </row>
    <row r="5" spans="1:9" x14ac:dyDescent="0.25">
      <c r="A5" s="3">
        <f t="shared" si="1"/>
        <v>131072</v>
      </c>
      <c r="B5" s="3">
        <f t="shared" ref="B5:B22" si="2">IF(C5=1,2^E5,0)</f>
        <v>131072</v>
      </c>
      <c r="C5" s="51">
        <v>1</v>
      </c>
      <c r="D5" s="81">
        <f t="shared" si="0"/>
        <v>1</v>
      </c>
      <c r="E5" s="35">
        <v>17</v>
      </c>
      <c r="F5" s="32">
        <v>1</v>
      </c>
      <c r="G5" s="32"/>
      <c r="H5" s="32"/>
      <c r="I5" s="32"/>
    </row>
    <row r="6" spans="1:9" ht="165" customHeight="1" x14ac:dyDescent="0.25">
      <c r="A6" s="3">
        <f t="shared" si="1"/>
        <v>65536</v>
      </c>
      <c r="B6" s="3">
        <f t="shared" si="2"/>
        <v>0</v>
      </c>
      <c r="C6" s="85">
        <v>0</v>
      </c>
      <c r="D6" s="74">
        <f t="shared" si="0"/>
        <v>0</v>
      </c>
      <c r="E6" s="45">
        <v>16</v>
      </c>
      <c r="F6" s="42" t="s">
        <v>94</v>
      </c>
      <c r="G6" s="42" t="s">
        <v>113</v>
      </c>
      <c r="H6" s="107" t="s">
        <v>114</v>
      </c>
      <c r="I6" s="108"/>
    </row>
    <row r="7" spans="1:9" ht="129.6" customHeight="1" x14ac:dyDescent="0.25">
      <c r="A7" s="3">
        <f t="shared" si="1"/>
        <v>32768</v>
      </c>
      <c r="B7" s="3">
        <f t="shared" si="2"/>
        <v>0</v>
      </c>
      <c r="C7" s="86">
        <v>0</v>
      </c>
      <c r="D7" s="80">
        <f t="shared" si="0"/>
        <v>0</v>
      </c>
      <c r="E7" s="44">
        <v>15</v>
      </c>
      <c r="F7" s="43" t="s">
        <v>95</v>
      </c>
      <c r="G7" s="99" t="s">
        <v>112</v>
      </c>
      <c r="H7" s="99" t="s">
        <v>115</v>
      </c>
      <c r="I7" s="99"/>
    </row>
    <row r="8" spans="1:9" x14ac:dyDescent="0.25">
      <c r="A8" s="3">
        <f t="shared" si="1"/>
        <v>16384</v>
      </c>
      <c r="B8" s="3">
        <f t="shared" si="2"/>
        <v>0</v>
      </c>
      <c r="C8" s="85">
        <v>0</v>
      </c>
      <c r="D8" s="73">
        <f t="shared" si="0"/>
        <v>0</v>
      </c>
      <c r="E8" s="35">
        <v>14</v>
      </c>
      <c r="F8" s="32" t="s">
        <v>96</v>
      </c>
      <c r="G8" s="101"/>
      <c r="H8" s="101"/>
      <c r="I8" s="101"/>
    </row>
    <row r="9" spans="1:9" x14ac:dyDescent="0.25">
      <c r="A9" s="3">
        <f t="shared" si="1"/>
        <v>8192</v>
      </c>
      <c r="B9" s="3">
        <f t="shared" si="2"/>
        <v>0</v>
      </c>
      <c r="C9" s="86">
        <v>0</v>
      </c>
      <c r="D9" s="80">
        <f t="shared" si="0"/>
        <v>0</v>
      </c>
      <c r="E9" s="44">
        <v>13</v>
      </c>
      <c r="F9" s="43" t="s">
        <v>97</v>
      </c>
      <c r="G9" s="99" t="s">
        <v>111</v>
      </c>
      <c r="H9" s="99" t="s">
        <v>116</v>
      </c>
      <c r="I9" s="104"/>
    </row>
    <row r="10" spans="1:9" ht="48.6" customHeight="1" x14ac:dyDescent="0.25">
      <c r="A10" s="3">
        <f t="shared" si="1"/>
        <v>4096</v>
      </c>
      <c r="B10" s="3">
        <f t="shared" si="2"/>
        <v>0</v>
      </c>
      <c r="C10" s="85">
        <v>0</v>
      </c>
      <c r="D10" s="73">
        <f t="shared" si="0"/>
        <v>0</v>
      </c>
      <c r="E10" s="35">
        <v>12</v>
      </c>
      <c r="F10" s="32" t="s">
        <v>98</v>
      </c>
      <c r="G10" s="103"/>
      <c r="H10" s="103"/>
      <c r="I10" s="103"/>
    </row>
    <row r="11" spans="1:9" x14ac:dyDescent="0.25">
      <c r="A11" s="3">
        <f t="shared" si="1"/>
        <v>2048</v>
      </c>
      <c r="B11" s="3">
        <f t="shared" si="2"/>
        <v>0</v>
      </c>
      <c r="C11" s="46">
        <v>0</v>
      </c>
      <c r="D11" s="74">
        <f t="shared" si="0"/>
        <v>0</v>
      </c>
      <c r="E11" s="45">
        <v>11</v>
      </c>
      <c r="F11" s="42">
        <v>0</v>
      </c>
      <c r="G11" s="42" t="s">
        <v>88</v>
      </c>
      <c r="H11" s="42"/>
      <c r="I11" s="42"/>
    </row>
    <row r="12" spans="1:9" ht="30" x14ac:dyDescent="0.25">
      <c r="A12" s="3">
        <f t="shared" si="1"/>
        <v>1024</v>
      </c>
      <c r="B12" s="3">
        <f t="shared" si="2"/>
        <v>0</v>
      </c>
      <c r="C12" s="87">
        <v>0</v>
      </c>
      <c r="D12" s="74">
        <f t="shared" si="0"/>
        <v>0</v>
      </c>
      <c r="E12" s="45">
        <v>10</v>
      </c>
      <c r="F12" s="42" t="s">
        <v>99</v>
      </c>
      <c r="G12" s="47" t="s">
        <v>110</v>
      </c>
      <c r="H12" s="107" t="s">
        <v>117</v>
      </c>
      <c r="I12" s="108"/>
    </row>
    <row r="13" spans="1:9" x14ac:dyDescent="0.25">
      <c r="A13" s="3">
        <f t="shared" si="1"/>
        <v>512</v>
      </c>
      <c r="B13" s="3">
        <f t="shared" si="2"/>
        <v>0</v>
      </c>
      <c r="C13" s="86">
        <v>0</v>
      </c>
      <c r="D13" s="80">
        <f t="shared" si="0"/>
        <v>0</v>
      </c>
      <c r="E13" s="48">
        <v>9</v>
      </c>
      <c r="F13" s="43" t="s">
        <v>100</v>
      </c>
      <c r="G13" s="99" t="s">
        <v>109</v>
      </c>
      <c r="H13" s="99" t="s">
        <v>118</v>
      </c>
      <c r="I13" s="104"/>
    </row>
    <row r="14" spans="1:9" ht="49.15" customHeight="1" x14ac:dyDescent="0.25">
      <c r="A14" s="3">
        <f t="shared" si="1"/>
        <v>256</v>
      </c>
      <c r="B14" s="3">
        <f t="shared" si="2"/>
        <v>0</v>
      </c>
      <c r="C14" s="85">
        <v>0</v>
      </c>
      <c r="D14" s="73">
        <f t="shared" si="0"/>
        <v>0</v>
      </c>
      <c r="E14" s="49">
        <v>8</v>
      </c>
      <c r="F14" s="32" t="s">
        <v>101</v>
      </c>
      <c r="G14" s="103"/>
      <c r="H14" s="103"/>
      <c r="I14" s="103"/>
    </row>
    <row r="15" spans="1:9" ht="30" x14ac:dyDescent="0.25">
      <c r="A15" s="3">
        <f t="shared" si="1"/>
        <v>128</v>
      </c>
      <c r="B15" s="3">
        <f t="shared" si="2"/>
        <v>0</v>
      </c>
      <c r="C15" s="87">
        <v>0</v>
      </c>
      <c r="D15" s="74">
        <f t="shared" si="0"/>
        <v>0</v>
      </c>
      <c r="E15" s="45">
        <v>7</v>
      </c>
      <c r="F15" s="42" t="s">
        <v>102</v>
      </c>
      <c r="G15" s="47" t="s">
        <v>108</v>
      </c>
      <c r="H15" s="107" t="s">
        <v>119</v>
      </c>
      <c r="I15" s="108"/>
    </row>
    <row r="16" spans="1:9" ht="61.15" customHeight="1" x14ac:dyDescent="0.25">
      <c r="A16" s="3">
        <f t="shared" si="1"/>
        <v>64</v>
      </c>
      <c r="B16" s="3">
        <f t="shared" si="2"/>
        <v>64</v>
      </c>
      <c r="C16" s="87">
        <v>1</v>
      </c>
      <c r="D16" s="74">
        <f t="shared" si="0"/>
        <v>1</v>
      </c>
      <c r="E16" s="45">
        <v>6</v>
      </c>
      <c r="F16" s="42" t="s">
        <v>103</v>
      </c>
      <c r="G16" s="47" t="s">
        <v>107</v>
      </c>
      <c r="H16" s="107" t="s">
        <v>121</v>
      </c>
      <c r="I16" s="108"/>
    </row>
    <row r="17" spans="1:9" x14ac:dyDescent="0.25">
      <c r="A17" s="3">
        <f t="shared" si="1"/>
        <v>32</v>
      </c>
      <c r="B17" s="3">
        <f t="shared" si="2"/>
        <v>32</v>
      </c>
      <c r="C17" s="86">
        <v>1</v>
      </c>
      <c r="D17" s="80">
        <f t="shared" si="0"/>
        <v>1</v>
      </c>
      <c r="E17" s="44">
        <v>5</v>
      </c>
      <c r="F17" s="43" t="s">
        <v>104</v>
      </c>
      <c r="G17" s="99" t="s">
        <v>106</v>
      </c>
      <c r="H17" s="99" t="s">
        <v>120</v>
      </c>
      <c r="I17" s="104"/>
    </row>
    <row r="18" spans="1:9" ht="51" customHeight="1" x14ac:dyDescent="0.25">
      <c r="A18" s="3">
        <f t="shared" si="1"/>
        <v>16</v>
      </c>
      <c r="B18" s="3">
        <f t="shared" si="2"/>
        <v>0</v>
      </c>
      <c r="C18" s="85">
        <v>0</v>
      </c>
      <c r="D18" s="73">
        <f t="shared" si="0"/>
        <v>0</v>
      </c>
      <c r="E18" s="35">
        <v>4</v>
      </c>
      <c r="F18" s="50" t="s">
        <v>105</v>
      </c>
      <c r="G18" s="103"/>
      <c r="H18" s="103"/>
      <c r="I18" s="103"/>
    </row>
    <row r="19" spans="1:9" x14ac:dyDescent="0.25">
      <c r="A19" s="3">
        <f t="shared" si="1"/>
        <v>8</v>
      </c>
      <c r="B19" s="3">
        <f t="shared" si="2"/>
        <v>0</v>
      </c>
      <c r="C19" s="3">
        <v>0</v>
      </c>
      <c r="D19" s="80">
        <f t="shared" si="0"/>
        <v>0</v>
      </c>
      <c r="E19" s="14">
        <v>3</v>
      </c>
      <c r="F19" s="15">
        <v>0</v>
      </c>
      <c r="G19" s="15" t="s">
        <v>88</v>
      </c>
      <c r="H19" s="15"/>
      <c r="I19" s="15"/>
    </row>
    <row r="20" spans="1:9" x14ac:dyDescent="0.25">
      <c r="A20" s="3">
        <f t="shared" si="1"/>
        <v>4</v>
      </c>
      <c r="B20" s="3">
        <f t="shared" si="2"/>
        <v>0</v>
      </c>
      <c r="C20" s="3">
        <v>0</v>
      </c>
      <c r="D20" s="80">
        <f t="shared" si="0"/>
        <v>0</v>
      </c>
      <c r="E20" s="14">
        <v>2</v>
      </c>
      <c r="F20" s="15">
        <v>0</v>
      </c>
      <c r="G20" s="15" t="s">
        <v>88</v>
      </c>
      <c r="H20" s="15"/>
      <c r="I20" s="15"/>
    </row>
    <row r="21" spans="1:9" x14ac:dyDescent="0.25">
      <c r="A21" s="3">
        <f t="shared" si="1"/>
        <v>2</v>
      </c>
      <c r="B21" s="3">
        <f t="shared" si="2"/>
        <v>0</v>
      </c>
      <c r="C21" s="3">
        <v>0</v>
      </c>
      <c r="D21" s="80">
        <f t="shared" si="0"/>
        <v>0</v>
      </c>
      <c r="E21" s="14">
        <v>1</v>
      </c>
      <c r="F21" s="15">
        <v>0</v>
      </c>
      <c r="G21" s="15" t="s">
        <v>88</v>
      </c>
      <c r="H21" s="15"/>
      <c r="I21" s="15"/>
    </row>
    <row r="22" spans="1:9" x14ac:dyDescent="0.25">
      <c r="A22" s="3">
        <f t="shared" si="1"/>
        <v>1</v>
      </c>
      <c r="B22" s="3">
        <f t="shared" si="2"/>
        <v>0</v>
      </c>
      <c r="C22" s="51">
        <v>0</v>
      </c>
      <c r="D22" s="73">
        <f t="shared" si="0"/>
        <v>0</v>
      </c>
      <c r="E22" s="35">
        <v>0</v>
      </c>
      <c r="F22" s="32">
        <v>0</v>
      </c>
      <c r="G22" s="32" t="s">
        <v>88</v>
      </c>
      <c r="H22" s="32"/>
      <c r="I22" s="32"/>
    </row>
  </sheetData>
  <mergeCells count="12">
    <mergeCell ref="H15:I15"/>
    <mergeCell ref="H16:I16"/>
    <mergeCell ref="H17:I18"/>
    <mergeCell ref="G17:G18"/>
    <mergeCell ref="G13:G14"/>
    <mergeCell ref="H12:I12"/>
    <mergeCell ref="H13:I14"/>
    <mergeCell ref="G9:G10"/>
    <mergeCell ref="H6:I6"/>
    <mergeCell ref="H9:I10"/>
    <mergeCell ref="G7:G8"/>
    <mergeCell ref="H7:I8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workbookViewId="0">
      <selection activeCell="L23" sqref="L22:L23"/>
    </sheetView>
  </sheetViews>
  <sheetFormatPr defaultColWidth="11.42578125" defaultRowHeight="15" x14ac:dyDescent="0.25"/>
  <cols>
    <col min="1" max="1" width="16.28515625" bestFit="1" customWidth="1"/>
  </cols>
  <sheetData>
    <row r="1" spans="1:7" s="31" customFormat="1" x14ac:dyDescent="0.25">
      <c r="A1" s="30" t="s">
        <v>135</v>
      </c>
    </row>
    <row r="2" spans="1:7" x14ac:dyDescent="0.25">
      <c r="C2" s="2"/>
      <c r="D2" s="2"/>
      <c r="E2" s="2"/>
      <c r="F2" s="2"/>
      <c r="G2" s="2"/>
    </row>
    <row r="3" spans="1:7" x14ac:dyDescent="0.25">
      <c r="A3" s="41" t="s">
        <v>130</v>
      </c>
      <c r="B3" s="27">
        <f>Chopper_Control_Register!G16</f>
        <v>5</v>
      </c>
      <c r="D3" s="2"/>
      <c r="E3" s="2"/>
      <c r="F3" s="2"/>
      <c r="G3" s="2"/>
    </row>
    <row r="4" spans="1:7" x14ac:dyDescent="0.25">
      <c r="A4" s="41" t="s">
        <v>129</v>
      </c>
      <c r="B4" s="27">
        <f>Chopper_Control_Register!G12</f>
        <v>0</v>
      </c>
      <c r="D4" s="2"/>
      <c r="E4" s="2"/>
      <c r="F4" s="2"/>
      <c r="G4" s="2"/>
    </row>
    <row r="5" spans="1:7" x14ac:dyDescent="0.25">
      <c r="A5" s="41" t="s">
        <v>128</v>
      </c>
      <c r="B5" s="27">
        <f>Chopper_Control_Register!G10</f>
        <v>16</v>
      </c>
      <c r="D5" s="2"/>
      <c r="E5" s="2"/>
      <c r="F5" s="2"/>
      <c r="G5" s="2"/>
    </row>
    <row r="6" spans="1:7" x14ac:dyDescent="0.25">
      <c r="A6" s="41" t="s">
        <v>133</v>
      </c>
      <c r="B6" s="27">
        <f>stallGuard2_Control_Register!F18*8</f>
        <v>112</v>
      </c>
      <c r="E6" s="2"/>
      <c r="F6" s="2"/>
      <c r="G6" s="2"/>
    </row>
    <row r="7" spans="1:7" x14ac:dyDescent="0.25">
      <c r="B7" s="2"/>
      <c r="D7" s="2"/>
      <c r="E7" s="2"/>
      <c r="F7" s="2"/>
      <c r="G7" s="2"/>
    </row>
    <row r="8" spans="1:7" x14ac:dyDescent="0.25">
      <c r="A8" s="38" t="s">
        <v>131</v>
      </c>
      <c r="B8" s="39" t="s">
        <v>132</v>
      </c>
      <c r="D8" s="2"/>
      <c r="E8" s="2"/>
      <c r="F8" s="2"/>
      <c r="G8" s="2"/>
    </row>
    <row r="9" spans="1:7" x14ac:dyDescent="0.25">
      <c r="A9" s="29">
        <f>B5*1</f>
        <v>16</v>
      </c>
      <c r="B9" s="27">
        <f>B6+B3+B4</f>
        <v>117</v>
      </c>
      <c r="D9" s="2"/>
      <c r="E9" s="2"/>
      <c r="F9" s="2"/>
      <c r="G9" s="2"/>
    </row>
    <row r="10" spans="1:7" x14ac:dyDescent="0.25">
      <c r="A10" s="29">
        <f>A9+B5</f>
        <v>32</v>
      </c>
      <c r="B10" s="27">
        <f>B6+B4</f>
        <v>112</v>
      </c>
      <c r="D10" s="2"/>
      <c r="E10" s="2"/>
      <c r="F10" s="2"/>
      <c r="G10" s="2"/>
    </row>
    <row r="11" spans="1:7" x14ac:dyDescent="0.25">
      <c r="A11" s="29">
        <f>A10+8</f>
        <v>40</v>
      </c>
      <c r="B11" s="27">
        <f>B6-B4</f>
        <v>112</v>
      </c>
      <c r="D11" s="2"/>
      <c r="E11" s="2"/>
      <c r="F11" s="2"/>
      <c r="G11" s="2"/>
    </row>
    <row r="12" spans="1:7" x14ac:dyDescent="0.25">
      <c r="A12" s="29">
        <f>A11+B5</f>
        <v>56</v>
      </c>
      <c r="B12" s="27">
        <f>B6-B3-B4</f>
        <v>107</v>
      </c>
      <c r="D12" s="2"/>
      <c r="E12" s="2"/>
      <c r="F12" s="2"/>
      <c r="G12" s="2"/>
    </row>
    <row r="13" spans="1:7" x14ac:dyDescent="0.25">
      <c r="A13" s="29">
        <f>A12+8</f>
        <v>64</v>
      </c>
      <c r="B13" s="27">
        <f>B9</f>
        <v>117</v>
      </c>
      <c r="D13" s="2"/>
      <c r="E13" s="2"/>
      <c r="F13" s="2"/>
      <c r="G13" s="2"/>
    </row>
    <row r="14" spans="1:7" x14ac:dyDescent="0.25">
      <c r="A14" s="29">
        <f>A13+B5</f>
        <v>80</v>
      </c>
      <c r="B14" s="27">
        <f>B10</f>
        <v>112</v>
      </c>
      <c r="D14" s="2"/>
      <c r="E14" s="2"/>
      <c r="F14" s="2"/>
      <c r="G14" s="2"/>
    </row>
    <row r="15" spans="1:7" x14ac:dyDescent="0.25">
      <c r="A15" s="29">
        <f>A14+8</f>
        <v>88</v>
      </c>
      <c r="B15" s="27">
        <f>B11</f>
        <v>112</v>
      </c>
      <c r="D15" s="2"/>
      <c r="E15" s="2"/>
      <c r="F15" s="2"/>
      <c r="G15" s="2"/>
    </row>
    <row r="16" spans="1:7" x14ac:dyDescent="0.25">
      <c r="A16" s="29">
        <f>A15+B5</f>
        <v>104</v>
      </c>
      <c r="B16" s="27">
        <f>B12</f>
        <v>107</v>
      </c>
      <c r="D16" s="2"/>
      <c r="E16" s="2"/>
      <c r="F16" s="2"/>
      <c r="G16" s="2"/>
    </row>
    <row r="17" spans="3:7" x14ac:dyDescent="0.25">
      <c r="C17" s="2"/>
      <c r="D17" s="2"/>
      <c r="E17" s="2"/>
      <c r="F17" s="2"/>
      <c r="G17" s="2"/>
    </row>
    <row r="18" spans="3:7" x14ac:dyDescent="0.25">
      <c r="C18" s="2"/>
      <c r="D18" s="2"/>
      <c r="E18" s="2"/>
      <c r="F18" s="2"/>
      <c r="G18" s="2"/>
    </row>
    <row r="19" spans="3:7" x14ac:dyDescent="0.25">
      <c r="C19" s="2"/>
      <c r="D19" s="2"/>
      <c r="E19" s="2"/>
      <c r="F19" s="2"/>
      <c r="G19" s="2"/>
    </row>
    <row r="20" spans="3:7" x14ac:dyDescent="0.25">
      <c r="C20" s="2"/>
      <c r="D20" s="2"/>
      <c r="E20" s="2"/>
      <c r="F20" s="2"/>
      <c r="G20" s="2"/>
    </row>
    <row r="21" spans="3:7" x14ac:dyDescent="0.25">
      <c r="C21" s="2"/>
      <c r="D21" s="2"/>
      <c r="E21" s="2"/>
      <c r="F21" s="2"/>
      <c r="G21" s="2"/>
    </row>
    <row r="22" spans="3:7" x14ac:dyDescent="0.25">
      <c r="C22" s="2"/>
      <c r="D22" s="2"/>
      <c r="E22" s="2"/>
      <c r="F22" s="2"/>
      <c r="G22" s="2"/>
    </row>
    <row r="23" spans="3:7" x14ac:dyDescent="0.25">
      <c r="C23" s="2"/>
      <c r="D23" s="2"/>
      <c r="E23" s="2"/>
      <c r="F23" s="2"/>
      <c r="G23" s="2"/>
    </row>
    <row r="24" spans="3:7" x14ac:dyDescent="0.25">
      <c r="C24" s="2"/>
      <c r="D24" s="2"/>
      <c r="E24" s="2"/>
      <c r="F24" s="2"/>
      <c r="G24" s="2"/>
    </row>
    <row r="25" spans="3:7" x14ac:dyDescent="0.25">
      <c r="C25" s="2"/>
      <c r="D25" s="2"/>
      <c r="E25" s="2"/>
      <c r="F25" s="2"/>
      <c r="G25" s="2"/>
    </row>
    <row r="26" spans="3:7" x14ac:dyDescent="0.25">
      <c r="C26" s="2"/>
      <c r="D26" s="2"/>
      <c r="E26" s="2"/>
      <c r="F26" s="2"/>
      <c r="G26" s="2"/>
    </row>
    <row r="27" spans="3:7" x14ac:dyDescent="0.25">
      <c r="C27" s="2"/>
      <c r="D27" s="2"/>
      <c r="E27" s="2"/>
      <c r="F27" s="2"/>
      <c r="G27" s="2"/>
    </row>
    <row r="28" spans="3:7" x14ac:dyDescent="0.25">
      <c r="C28" s="2"/>
      <c r="D28" s="2"/>
      <c r="E28" s="2"/>
      <c r="F28" s="2"/>
      <c r="G28" s="2"/>
    </row>
    <row r="29" spans="3:7" x14ac:dyDescent="0.25">
      <c r="C29" s="2"/>
      <c r="D29" s="2"/>
      <c r="E29" s="2"/>
      <c r="F29" s="2"/>
      <c r="G29" s="2"/>
    </row>
    <row r="30" spans="3:7" x14ac:dyDescent="0.25">
      <c r="C30" s="2"/>
      <c r="D30" s="2"/>
      <c r="E30" s="2"/>
      <c r="F30" s="2"/>
      <c r="G30" s="2"/>
    </row>
    <row r="31" spans="3:7" x14ac:dyDescent="0.25">
      <c r="C31" s="2"/>
      <c r="D31" s="2"/>
      <c r="E31" s="2"/>
      <c r="F31" s="2"/>
      <c r="G31" s="2"/>
    </row>
    <row r="32" spans="3:7" x14ac:dyDescent="0.25">
      <c r="C32" s="2"/>
      <c r="D32" s="2"/>
      <c r="E32" s="2"/>
      <c r="F32" s="2"/>
      <c r="G32" s="2"/>
    </row>
    <row r="33" spans="3:7" x14ac:dyDescent="0.25">
      <c r="C33" s="2"/>
      <c r="D33" s="2"/>
      <c r="E33" s="2"/>
      <c r="F33" s="2"/>
      <c r="G33" s="2"/>
    </row>
    <row r="34" spans="3:7" x14ac:dyDescent="0.25">
      <c r="C34" s="2"/>
      <c r="D34" s="2"/>
      <c r="E34" s="2"/>
      <c r="F34" s="2"/>
      <c r="G34" s="2"/>
    </row>
    <row r="35" spans="3:7" x14ac:dyDescent="0.25">
      <c r="C35" s="2"/>
      <c r="D35" s="2"/>
      <c r="E35" s="2"/>
      <c r="F35" s="2"/>
      <c r="G35" s="2"/>
    </row>
    <row r="36" spans="3:7" x14ac:dyDescent="0.25">
      <c r="C36" s="2"/>
      <c r="D36" s="2"/>
      <c r="E36" s="2"/>
      <c r="F36" s="2"/>
      <c r="G36" s="2"/>
    </row>
    <row r="37" spans="3:7" x14ac:dyDescent="0.25">
      <c r="C37" s="2"/>
      <c r="D37" s="2"/>
      <c r="E37" s="2"/>
      <c r="F37" s="2"/>
      <c r="G37" s="2"/>
    </row>
    <row r="38" spans="3:7" x14ac:dyDescent="0.25">
      <c r="C38" s="2"/>
      <c r="D38" s="2"/>
      <c r="E38" s="2"/>
      <c r="F38" s="2"/>
      <c r="G38" s="2"/>
    </row>
    <row r="39" spans="3:7" x14ac:dyDescent="0.25">
      <c r="C39" s="2"/>
      <c r="D39" s="2"/>
      <c r="E39" s="2"/>
      <c r="F39" s="2"/>
      <c r="G39" s="2"/>
    </row>
    <row r="40" spans="3:7" x14ac:dyDescent="0.25">
      <c r="C40" s="2"/>
      <c r="D40" s="2"/>
      <c r="E40" s="2"/>
      <c r="F40" s="2"/>
      <c r="G40" s="2"/>
    </row>
    <row r="41" spans="3:7" x14ac:dyDescent="0.25">
      <c r="C41" s="2"/>
      <c r="D41" s="2"/>
      <c r="E41" s="2"/>
      <c r="F41" s="2"/>
      <c r="G41" s="2"/>
    </row>
    <row r="42" spans="3:7" x14ac:dyDescent="0.25">
      <c r="C42" s="2"/>
      <c r="D42" s="2"/>
      <c r="E42" s="2"/>
      <c r="F42" s="2"/>
      <c r="G42" s="2"/>
    </row>
    <row r="43" spans="3:7" x14ac:dyDescent="0.25">
      <c r="C43" s="2"/>
      <c r="D43" s="2"/>
      <c r="E43" s="2"/>
      <c r="F43" s="2"/>
      <c r="G43" s="2"/>
    </row>
    <row r="44" spans="3:7" x14ac:dyDescent="0.25">
      <c r="C44" s="2"/>
      <c r="D44" s="2"/>
      <c r="E44" s="2"/>
      <c r="F44" s="2"/>
      <c r="G44" s="2"/>
    </row>
    <row r="45" spans="3:7" x14ac:dyDescent="0.25">
      <c r="C45" s="2"/>
      <c r="D45" s="2"/>
      <c r="E45" s="2"/>
      <c r="F45" s="2"/>
      <c r="G45" s="2"/>
    </row>
    <row r="46" spans="3:7" x14ac:dyDescent="0.25">
      <c r="C46" s="2"/>
      <c r="D46" s="2"/>
      <c r="E46" s="2"/>
      <c r="F46" s="2"/>
      <c r="G46" s="2"/>
    </row>
    <row r="47" spans="3:7" x14ac:dyDescent="0.25">
      <c r="C47" s="2"/>
      <c r="D47" s="2"/>
      <c r="E47" s="2"/>
      <c r="F47" s="2"/>
      <c r="G47" s="2"/>
    </row>
    <row r="48" spans="3:7" x14ac:dyDescent="0.25">
      <c r="C48" s="2"/>
      <c r="D48" s="2"/>
      <c r="E48" s="2"/>
      <c r="F48" s="2"/>
      <c r="G48" s="2"/>
    </row>
    <row r="49" spans="3:7" x14ac:dyDescent="0.25">
      <c r="C49" s="2"/>
      <c r="D49" s="2"/>
      <c r="E49" s="2"/>
      <c r="F49" s="2"/>
      <c r="G49" s="2"/>
    </row>
    <row r="50" spans="3:7" x14ac:dyDescent="0.25">
      <c r="C50" s="2"/>
      <c r="D50" s="2"/>
      <c r="E50" s="2"/>
      <c r="F50" s="2"/>
      <c r="G50" s="2"/>
    </row>
    <row r="51" spans="3:7" x14ac:dyDescent="0.25">
      <c r="C51" s="2"/>
      <c r="D51" s="2"/>
      <c r="E51" s="2"/>
      <c r="F51" s="2"/>
      <c r="G51" s="2"/>
    </row>
    <row r="52" spans="3:7" x14ac:dyDescent="0.25">
      <c r="C52" s="2"/>
      <c r="D52" s="2"/>
      <c r="E52" s="2"/>
      <c r="F52" s="2"/>
      <c r="G52" s="2"/>
    </row>
    <row r="53" spans="3:7" x14ac:dyDescent="0.25">
      <c r="C53" s="2"/>
      <c r="D53" s="2"/>
      <c r="E53" s="2"/>
      <c r="F53" s="2"/>
      <c r="G53" s="2"/>
    </row>
    <row r="54" spans="3:7" x14ac:dyDescent="0.25">
      <c r="C54" s="2"/>
      <c r="D54" s="2"/>
      <c r="E54" s="2"/>
      <c r="F54" s="2"/>
      <c r="G54" s="2"/>
    </row>
    <row r="55" spans="3:7" x14ac:dyDescent="0.25">
      <c r="C55" s="2"/>
      <c r="D55" s="2"/>
      <c r="E55" s="2"/>
      <c r="F55" s="2"/>
      <c r="G55" s="2"/>
    </row>
    <row r="56" spans="3:7" x14ac:dyDescent="0.25">
      <c r="C56" s="2"/>
      <c r="D56" s="2"/>
      <c r="E56" s="2"/>
      <c r="F56" s="2"/>
      <c r="G56" s="2"/>
    </row>
    <row r="57" spans="3:7" x14ac:dyDescent="0.25">
      <c r="C57" s="2"/>
      <c r="D57" s="2"/>
      <c r="E57" s="2"/>
      <c r="F57" s="2"/>
      <c r="G57" s="2"/>
    </row>
    <row r="58" spans="3:7" x14ac:dyDescent="0.25">
      <c r="C58" s="2"/>
      <c r="D58" s="2"/>
      <c r="E58" s="2"/>
      <c r="F58" s="2"/>
      <c r="G58" s="2"/>
    </row>
    <row r="59" spans="3:7" x14ac:dyDescent="0.25">
      <c r="C59" s="2"/>
      <c r="D59" s="2"/>
      <c r="E59" s="2"/>
      <c r="F59" s="2"/>
      <c r="G59" s="2"/>
    </row>
    <row r="60" spans="3:7" x14ac:dyDescent="0.25">
      <c r="C60" s="2"/>
      <c r="D60" s="2"/>
      <c r="E60" s="2"/>
      <c r="F60" s="2"/>
      <c r="G60" s="2"/>
    </row>
    <row r="61" spans="3:7" x14ac:dyDescent="0.25">
      <c r="C61" s="2"/>
      <c r="D61" s="2"/>
      <c r="E61" s="2"/>
      <c r="F61" s="2"/>
      <c r="G61" s="2"/>
    </row>
    <row r="62" spans="3:7" x14ac:dyDescent="0.25">
      <c r="C62" s="2"/>
      <c r="D62" s="2"/>
      <c r="E62" s="2"/>
      <c r="F62" s="2"/>
      <c r="G62" s="2"/>
    </row>
    <row r="63" spans="3:7" x14ac:dyDescent="0.25">
      <c r="C63" s="2"/>
      <c r="D63" s="2"/>
      <c r="E63" s="2"/>
      <c r="F63" s="2"/>
      <c r="G63" s="2"/>
    </row>
    <row r="64" spans="3:7" x14ac:dyDescent="0.25">
      <c r="C64" s="2"/>
      <c r="D64" s="2"/>
      <c r="E64" s="2"/>
      <c r="F64" s="2"/>
      <c r="G64" s="2"/>
    </row>
    <row r="65" spans="3:7" x14ac:dyDescent="0.25">
      <c r="C65" s="2"/>
      <c r="D65" s="2"/>
      <c r="E65" s="2"/>
      <c r="F65" s="2"/>
      <c r="G65" s="2"/>
    </row>
    <row r="66" spans="3:7" x14ac:dyDescent="0.25">
      <c r="C66" s="2"/>
      <c r="D66" s="2"/>
      <c r="E66" s="2"/>
      <c r="F66" s="2"/>
      <c r="G66" s="2"/>
    </row>
    <row r="67" spans="3:7" x14ac:dyDescent="0.25">
      <c r="C67" s="2"/>
      <c r="D67" s="2"/>
      <c r="E67" s="2"/>
      <c r="F67" s="2"/>
      <c r="G67" s="2"/>
    </row>
    <row r="68" spans="3:7" x14ac:dyDescent="0.25">
      <c r="C68" s="2"/>
      <c r="D68" s="2"/>
      <c r="E68" s="2"/>
      <c r="F68" s="2"/>
      <c r="G68" s="2"/>
    </row>
    <row r="69" spans="3:7" x14ac:dyDescent="0.25">
      <c r="C69" s="2"/>
      <c r="D69" s="2"/>
      <c r="E69" s="2"/>
      <c r="F69" s="2"/>
      <c r="G69" s="2"/>
    </row>
    <row r="70" spans="3:7" x14ac:dyDescent="0.25">
      <c r="C70" s="2"/>
      <c r="D70" s="2"/>
      <c r="E70" s="2"/>
      <c r="F70" s="2"/>
      <c r="G70" s="2"/>
    </row>
    <row r="71" spans="3:7" x14ac:dyDescent="0.25">
      <c r="C71" s="2"/>
      <c r="D71" s="2"/>
      <c r="E71" s="2"/>
      <c r="F71" s="2"/>
      <c r="G71" s="2"/>
    </row>
    <row r="72" spans="3:7" x14ac:dyDescent="0.25">
      <c r="C72" s="2"/>
      <c r="D72" s="2"/>
      <c r="E72" s="2"/>
      <c r="F72" s="2"/>
      <c r="G72" s="2"/>
    </row>
    <row r="73" spans="3:7" x14ac:dyDescent="0.25">
      <c r="C73" s="2"/>
      <c r="D73" s="2"/>
      <c r="E73" s="2"/>
      <c r="F73" s="2"/>
      <c r="G73" s="2"/>
    </row>
    <row r="74" spans="3:7" x14ac:dyDescent="0.25">
      <c r="C74" s="2"/>
      <c r="D74" s="2"/>
      <c r="E74" s="2"/>
      <c r="F74" s="2"/>
      <c r="G74" s="2"/>
    </row>
    <row r="75" spans="3:7" x14ac:dyDescent="0.25">
      <c r="C75" s="2"/>
      <c r="D75" s="2"/>
      <c r="E75" s="2"/>
      <c r="F75" s="2"/>
      <c r="G75" s="2"/>
    </row>
    <row r="76" spans="3:7" x14ac:dyDescent="0.25">
      <c r="C76" s="2"/>
      <c r="D76" s="2"/>
      <c r="E76" s="2"/>
      <c r="F76" s="2"/>
      <c r="G76" s="2"/>
    </row>
    <row r="77" spans="3:7" x14ac:dyDescent="0.25">
      <c r="C77" s="2"/>
      <c r="D77" s="2"/>
      <c r="E77" s="2"/>
      <c r="F77" s="2"/>
      <c r="G77" s="2"/>
    </row>
    <row r="78" spans="3:7" x14ac:dyDescent="0.25">
      <c r="C78" s="2"/>
      <c r="D78" s="2"/>
      <c r="E78" s="2"/>
      <c r="F78" s="2"/>
      <c r="G78" s="2"/>
    </row>
    <row r="79" spans="3:7" x14ac:dyDescent="0.25">
      <c r="C79" s="2"/>
      <c r="D79" s="2"/>
      <c r="E79" s="2"/>
      <c r="F79" s="2"/>
      <c r="G79" s="2"/>
    </row>
    <row r="80" spans="3:7" x14ac:dyDescent="0.25">
      <c r="C80" s="2"/>
      <c r="D80" s="2"/>
      <c r="E80" s="2"/>
      <c r="F80" s="2"/>
      <c r="G80" s="2"/>
    </row>
    <row r="81" spans="3:7" x14ac:dyDescent="0.25">
      <c r="C81" s="2"/>
      <c r="D81" s="2"/>
      <c r="E81" s="2"/>
      <c r="F81" s="2"/>
      <c r="G81" s="2"/>
    </row>
    <row r="82" spans="3:7" x14ac:dyDescent="0.25">
      <c r="C82" s="2"/>
      <c r="D82" s="2"/>
      <c r="E82" s="2"/>
      <c r="F82" s="2"/>
      <c r="G82" s="2"/>
    </row>
    <row r="83" spans="3:7" x14ac:dyDescent="0.25">
      <c r="C83" s="2"/>
      <c r="D83" s="2"/>
      <c r="E83" s="2"/>
      <c r="F83" s="2"/>
      <c r="G83" s="2"/>
    </row>
    <row r="84" spans="3:7" x14ac:dyDescent="0.25">
      <c r="C84" s="2"/>
      <c r="D84" s="2"/>
      <c r="E84" s="2"/>
      <c r="F84" s="2"/>
      <c r="G84" s="2"/>
    </row>
    <row r="85" spans="3:7" x14ac:dyDescent="0.25">
      <c r="C85" s="2"/>
      <c r="D85" s="2"/>
      <c r="E85" s="2"/>
      <c r="F85" s="2"/>
      <c r="G85" s="2"/>
    </row>
    <row r="86" spans="3:7" x14ac:dyDescent="0.25">
      <c r="C86" s="2"/>
      <c r="D86" s="2"/>
      <c r="E86" s="2"/>
      <c r="F86" s="2"/>
      <c r="G86" s="2"/>
    </row>
    <row r="87" spans="3:7" x14ac:dyDescent="0.25">
      <c r="C87" s="2"/>
      <c r="D87" s="2"/>
      <c r="E87" s="2"/>
      <c r="F87" s="2"/>
      <c r="G87" s="2"/>
    </row>
    <row r="88" spans="3:7" x14ac:dyDescent="0.25">
      <c r="C88" s="2"/>
      <c r="D88" s="2"/>
      <c r="E88" s="2"/>
      <c r="F88" s="2"/>
      <c r="G88" s="2"/>
    </row>
    <row r="89" spans="3:7" x14ac:dyDescent="0.25">
      <c r="C89" s="2"/>
      <c r="D89" s="2"/>
      <c r="E89" s="2"/>
      <c r="F89" s="2"/>
      <c r="G89" s="2"/>
    </row>
    <row r="90" spans="3:7" x14ac:dyDescent="0.25">
      <c r="C90" s="2"/>
      <c r="D90" s="2"/>
      <c r="E90" s="2"/>
      <c r="F90" s="2"/>
      <c r="G90" s="2"/>
    </row>
    <row r="91" spans="3:7" x14ac:dyDescent="0.25">
      <c r="C91" s="2"/>
      <c r="D91" s="2"/>
      <c r="E91" s="2"/>
      <c r="F91" s="2"/>
      <c r="G91" s="2"/>
    </row>
    <row r="92" spans="3:7" x14ac:dyDescent="0.25">
      <c r="C92" s="2"/>
      <c r="D92" s="2"/>
      <c r="E92" s="2"/>
      <c r="F92" s="2"/>
      <c r="G92" s="2"/>
    </row>
    <row r="93" spans="3:7" x14ac:dyDescent="0.25">
      <c r="C93" s="2"/>
      <c r="D93" s="2"/>
      <c r="E93" s="2"/>
      <c r="F93" s="2"/>
      <c r="G93" s="2"/>
    </row>
    <row r="94" spans="3:7" x14ac:dyDescent="0.25">
      <c r="C94" s="2"/>
      <c r="D94" s="2"/>
      <c r="E94" s="2"/>
      <c r="F94" s="2"/>
      <c r="G94" s="2"/>
    </row>
    <row r="95" spans="3:7" x14ac:dyDescent="0.25">
      <c r="C95" s="2"/>
      <c r="D95" s="2"/>
      <c r="E95" s="2"/>
      <c r="F95" s="2"/>
      <c r="G95" s="2"/>
    </row>
    <row r="96" spans="3:7" x14ac:dyDescent="0.25">
      <c r="C96" s="2"/>
      <c r="D96" s="2"/>
      <c r="E96" s="2"/>
      <c r="F96" s="2"/>
      <c r="G96" s="2"/>
    </row>
    <row r="97" spans="3:7" x14ac:dyDescent="0.25">
      <c r="C97" s="2"/>
      <c r="D97" s="2"/>
      <c r="E97" s="2"/>
      <c r="F97" s="2"/>
      <c r="G97" s="2"/>
    </row>
    <row r="98" spans="3:7" x14ac:dyDescent="0.25">
      <c r="C98" s="2"/>
      <c r="D98" s="2"/>
      <c r="E98" s="2"/>
      <c r="F98" s="2"/>
      <c r="G98" s="2"/>
    </row>
    <row r="99" spans="3:7" x14ac:dyDescent="0.25">
      <c r="C99" s="2"/>
      <c r="D99" s="2"/>
      <c r="E99" s="2"/>
      <c r="F99" s="2"/>
      <c r="G99" s="2"/>
    </row>
    <row r="100" spans="3:7" x14ac:dyDescent="0.25">
      <c r="C100" s="2"/>
      <c r="D100" s="2"/>
      <c r="E100" s="2"/>
      <c r="F100" s="2"/>
      <c r="G100" s="2"/>
    </row>
    <row r="101" spans="3:7" x14ac:dyDescent="0.25">
      <c r="C101" s="2"/>
      <c r="D101" s="2"/>
      <c r="E101" s="2"/>
      <c r="F101" s="2"/>
      <c r="G101" s="2"/>
    </row>
    <row r="102" spans="3:7" x14ac:dyDescent="0.25">
      <c r="C102" s="2"/>
      <c r="D102" s="2"/>
      <c r="E102" s="2"/>
      <c r="F102" s="2"/>
      <c r="G102" s="2"/>
    </row>
    <row r="103" spans="3:7" x14ac:dyDescent="0.25">
      <c r="C103" s="2"/>
      <c r="D103" s="2"/>
      <c r="E103" s="2"/>
      <c r="F103" s="2"/>
      <c r="G103" s="2"/>
    </row>
    <row r="104" spans="3:7" x14ac:dyDescent="0.25">
      <c r="C104" s="2"/>
      <c r="D104" s="2"/>
      <c r="E104" s="2"/>
      <c r="F104" s="2"/>
      <c r="G104" s="2"/>
    </row>
    <row r="105" spans="3:7" x14ac:dyDescent="0.25">
      <c r="C105" s="2"/>
      <c r="D105" s="2"/>
      <c r="E105" s="2"/>
      <c r="F105" s="2"/>
      <c r="G105" s="2"/>
    </row>
    <row r="106" spans="3:7" x14ac:dyDescent="0.25">
      <c r="C106" s="2"/>
      <c r="D106" s="2"/>
      <c r="E106" s="2"/>
      <c r="F106" s="2"/>
      <c r="G106" s="2"/>
    </row>
    <row r="107" spans="3:7" x14ac:dyDescent="0.25">
      <c r="C107" s="2"/>
      <c r="D107" s="2"/>
      <c r="E107" s="2"/>
      <c r="F107" s="2"/>
      <c r="G107" s="2"/>
    </row>
    <row r="108" spans="3:7" x14ac:dyDescent="0.25">
      <c r="C108" s="2"/>
      <c r="D108" s="2"/>
      <c r="E108" s="2"/>
      <c r="F108" s="2"/>
      <c r="G108" s="2"/>
    </row>
    <row r="109" spans="3:7" x14ac:dyDescent="0.25">
      <c r="C109" s="2"/>
      <c r="D109" s="2"/>
      <c r="E109" s="2"/>
      <c r="F109" s="2"/>
      <c r="G109" s="2"/>
    </row>
    <row r="110" spans="3:7" x14ac:dyDescent="0.25">
      <c r="C110" s="2"/>
      <c r="D110" s="2"/>
      <c r="E110" s="2"/>
      <c r="F110" s="2"/>
      <c r="G110" s="2"/>
    </row>
    <row r="111" spans="3:7" x14ac:dyDescent="0.25">
      <c r="C111" s="2"/>
      <c r="D111" s="2"/>
      <c r="E111" s="2"/>
      <c r="F111" s="2"/>
      <c r="G111" s="2"/>
    </row>
    <row r="112" spans="3:7" x14ac:dyDescent="0.25">
      <c r="C112" s="2"/>
      <c r="D112" s="2"/>
      <c r="E112" s="2"/>
      <c r="F112" s="2"/>
      <c r="G112" s="2"/>
    </row>
    <row r="113" spans="3:7" x14ac:dyDescent="0.25">
      <c r="C113" s="2"/>
      <c r="D113" s="2"/>
      <c r="E113" s="2"/>
      <c r="F113" s="2"/>
      <c r="G113" s="2"/>
    </row>
    <row r="114" spans="3:7" x14ac:dyDescent="0.25">
      <c r="C114" s="2"/>
      <c r="D114" s="2"/>
      <c r="E114" s="2"/>
      <c r="F114" s="2"/>
      <c r="G114" s="2"/>
    </row>
    <row r="115" spans="3:7" x14ac:dyDescent="0.25">
      <c r="C115" s="2"/>
      <c r="D115" s="2"/>
      <c r="E115" s="2"/>
      <c r="F115" s="2"/>
      <c r="G115" s="2"/>
    </row>
    <row r="116" spans="3:7" x14ac:dyDescent="0.25">
      <c r="C116" s="2"/>
      <c r="D116" s="2"/>
      <c r="E116" s="2"/>
      <c r="F116" s="2"/>
      <c r="G116" s="2"/>
    </row>
    <row r="117" spans="3:7" x14ac:dyDescent="0.25">
      <c r="C117" s="2"/>
      <c r="D117" s="2"/>
      <c r="E117" s="2"/>
      <c r="F117" s="2"/>
      <c r="G117" s="2"/>
    </row>
    <row r="118" spans="3:7" x14ac:dyDescent="0.25">
      <c r="C118" s="2"/>
      <c r="D118" s="2"/>
      <c r="E118" s="2"/>
      <c r="F118" s="2"/>
      <c r="G118" s="2"/>
    </row>
    <row r="119" spans="3:7" x14ac:dyDescent="0.25">
      <c r="C119" s="2"/>
      <c r="D119" s="2"/>
      <c r="E119" s="2"/>
      <c r="F119" s="2"/>
      <c r="G119" s="2"/>
    </row>
    <row r="120" spans="3:7" x14ac:dyDescent="0.25">
      <c r="C120" s="2"/>
      <c r="D120" s="2"/>
      <c r="E120" s="2"/>
      <c r="F120" s="2"/>
      <c r="G120" s="2"/>
    </row>
    <row r="121" spans="3:7" x14ac:dyDescent="0.25">
      <c r="C121" s="2"/>
      <c r="D121" s="2"/>
      <c r="E121" s="2"/>
      <c r="F121" s="2"/>
      <c r="G121" s="2"/>
    </row>
    <row r="122" spans="3:7" x14ac:dyDescent="0.25">
      <c r="C122" s="2"/>
      <c r="D122" s="2"/>
      <c r="E122" s="2"/>
      <c r="F122" s="2"/>
      <c r="G122" s="2"/>
    </row>
    <row r="123" spans="3:7" x14ac:dyDescent="0.25">
      <c r="C123" s="2"/>
      <c r="D123" s="2"/>
      <c r="E123" s="2"/>
      <c r="F123" s="2"/>
      <c r="G123" s="2"/>
    </row>
    <row r="124" spans="3:7" x14ac:dyDescent="0.25">
      <c r="C124" s="2"/>
      <c r="D124" s="2"/>
      <c r="E124" s="2"/>
      <c r="F124" s="2"/>
      <c r="G124" s="2"/>
    </row>
    <row r="125" spans="3:7" x14ac:dyDescent="0.25">
      <c r="C125" s="2"/>
      <c r="D125" s="2"/>
      <c r="E125" s="2"/>
      <c r="F125" s="2"/>
      <c r="G125" s="2"/>
    </row>
    <row r="126" spans="3:7" x14ac:dyDescent="0.25">
      <c r="C126" s="2"/>
      <c r="D126" s="2"/>
      <c r="E126" s="2"/>
      <c r="F126" s="2"/>
      <c r="G126" s="2"/>
    </row>
    <row r="127" spans="3:7" x14ac:dyDescent="0.25">
      <c r="C127" s="2"/>
      <c r="D127" s="2"/>
      <c r="E127" s="2"/>
      <c r="F127" s="2"/>
      <c r="G127" s="2"/>
    </row>
    <row r="128" spans="3:7" x14ac:dyDescent="0.25">
      <c r="C128" s="2"/>
      <c r="D128" s="2"/>
      <c r="E128" s="2"/>
      <c r="F128" s="2"/>
      <c r="G128" s="2"/>
    </row>
    <row r="129" spans="3:7" x14ac:dyDescent="0.25">
      <c r="C129" s="2"/>
      <c r="D129" s="2"/>
      <c r="E129" s="2"/>
      <c r="F129" s="2"/>
      <c r="G129" s="2"/>
    </row>
    <row r="130" spans="3:7" x14ac:dyDescent="0.25">
      <c r="C130" s="2"/>
      <c r="D130" s="2"/>
      <c r="E130" s="2"/>
      <c r="F130" s="2"/>
      <c r="G130" s="2"/>
    </row>
    <row r="131" spans="3:7" x14ac:dyDescent="0.25">
      <c r="C131" s="2"/>
      <c r="D131" s="2"/>
      <c r="E131" s="2"/>
      <c r="F131" s="2"/>
      <c r="G131" s="2"/>
    </row>
    <row r="132" spans="3:7" x14ac:dyDescent="0.25">
      <c r="C132" s="2"/>
      <c r="D132" s="2"/>
      <c r="E132" s="2"/>
      <c r="F132" s="2"/>
      <c r="G132" s="2"/>
    </row>
    <row r="133" spans="3:7" x14ac:dyDescent="0.25">
      <c r="C133" s="2"/>
      <c r="D133" s="2"/>
      <c r="E133" s="2"/>
      <c r="F133" s="2"/>
      <c r="G133" s="2"/>
    </row>
    <row r="134" spans="3:7" x14ac:dyDescent="0.25">
      <c r="C134" s="2"/>
      <c r="D134" s="2"/>
      <c r="E134" s="2"/>
      <c r="F134" s="2"/>
      <c r="G134" s="2"/>
    </row>
    <row r="135" spans="3:7" x14ac:dyDescent="0.25">
      <c r="C135" s="2"/>
      <c r="D135" s="2"/>
      <c r="E135" s="2"/>
      <c r="F135" s="2"/>
      <c r="G135" s="2"/>
    </row>
    <row r="136" spans="3:7" x14ac:dyDescent="0.25">
      <c r="C136" s="2"/>
      <c r="D136" s="2"/>
      <c r="E136" s="2"/>
      <c r="F136" s="2"/>
      <c r="G136" s="2"/>
    </row>
    <row r="137" spans="3:7" x14ac:dyDescent="0.25">
      <c r="C137" s="2"/>
      <c r="D137" s="2"/>
      <c r="E137" s="2"/>
      <c r="F137" s="2"/>
      <c r="G137" s="2"/>
    </row>
    <row r="138" spans="3:7" x14ac:dyDescent="0.25">
      <c r="C138" s="2"/>
      <c r="D138" s="2"/>
      <c r="E138" s="2"/>
      <c r="F138" s="2"/>
      <c r="G138" s="2"/>
    </row>
    <row r="139" spans="3:7" x14ac:dyDescent="0.25">
      <c r="C139" s="2"/>
      <c r="D139" s="2"/>
      <c r="E139" s="2"/>
      <c r="F139" s="2"/>
      <c r="G139" s="2"/>
    </row>
    <row r="140" spans="3:7" x14ac:dyDescent="0.25">
      <c r="C140" s="2"/>
      <c r="D140" s="2"/>
      <c r="E140" s="2"/>
      <c r="F140" s="2"/>
      <c r="G140" s="2"/>
    </row>
    <row r="141" spans="3:7" x14ac:dyDescent="0.25">
      <c r="C141" s="2"/>
      <c r="D141" s="2"/>
      <c r="E141" s="2"/>
      <c r="F141" s="2"/>
      <c r="G141" s="2"/>
    </row>
    <row r="142" spans="3:7" x14ac:dyDescent="0.25">
      <c r="C142" s="2"/>
      <c r="D142" s="2"/>
      <c r="E142" s="2"/>
      <c r="F142" s="2"/>
      <c r="G142" s="2"/>
    </row>
    <row r="143" spans="3:7" x14ac:dyDescent="0.25">
      <c r="C143" s="2"/>
      <c r="D143" s="2"/>
      <c r="E143" s="2"/>
      <c r="F143" s="2"/>
      <c r="G143" s="2"/>
    </row>
    <row r="144" spans="3:7" x14ac:dyDescent="0.25">
      <c r="C144" s="2"/>
      <c r="D144" s="2"/>
      <c r="E144" s="2"/>
      <c r="F144" s="2"/>
      <c r="G144" s="2"/>
    </row>
    <row r="145" spans="3:7" x14ac:dyDescent="0.25">
      <c r="C145" s="2"/>
      <c r="D145" s="2"/>
      <c r="E145" s="2"/>
      <c r="F145" s="2"/>
      <c r="G145" s="2"/>
    </row>
    <row r="146" spans="3:7" x14ac:dyDescent="0.25">
      <c r="C146" s="2"/>
      <c r="D146" s="2"/>
      <c r="E146" s="2"/>
      <c r="F146" s="2"/>
      <c r="G146" s="2"/>
    </row>
    <row r="147" spans="3:7" x14ac:dyDescent="0.25">
      <c r="C147" s="2"/>
      <c r="D147" s="2"/>
      <c r="E147" s="2"/>
      <c r="F147" s="2"/>
      <c r="G147" s="2"/>
    </row>
    <row r="148" spans="3:7" x14ac:dyDescent="0.25">
      <c r="C148" s="2"/>
      <c r="D148" s="2"/>
      <c r="E148" s="2"/>
      <c r="F148" s="2"/>
      <c r="G148" s="2"/>
    </row>
    <row r="149" spans="3:7" x14ac:dyDescent="0.25">
      <c r="C149" s="2"/>
      <c r="D149" s="2"/>
      <c r="E149" s="2"/>
      <c r="F149" s="2"/>
      <c r="G149" s="2"/>
    </row>
    <row r="150" spans="3:7" x14ac:dyDescent="0.25">
      <c r="C150" s="2"/>
      <c r="D150" s="2"/>
      <c r="E150" s="2"/>
      <c r="F150" s="2"/>
      <c r="G150" s="2"/>
    </row>
    <row r="151" spans="3:7" x14ac:dyDescent="0.25">
      <c r="C151" s="2"/>
      <c r="D151" s="2"/>
      <c r="E151" s="2"/>
      <c r="F151" s="2"/>
      <c r="G151" s="2"/>
    </row>
    <row r="152" spans="3:7" x14ac:dyDescent="0.25">
      <c r="C152" s="2"/>
      <c r="D152" s="2"/>
      <c r="E152" s="2"/>
      <c r="F152" s="2"/>
      <c r="G152" s="2"/>
    </row>
    <row r="153" spans="3:7" x14ac:dyDescent="0.25">
      <c r="C153" s="2"/>
      <c r="D153" s="2"/>
      <c r="E153" s="2"/>
      <c r="F153" s="2"/>
      <c r="G153" s="2"/>
    </row>
    <row r="154" spans="3:7" x14ac:dyDescent="0.25">
      <c r="C154" s="2"/>
      <c r="D154" s="2"/>
      <c r="E154" s="2"/>
      <c r="F154" s="2"/>
      <c r="G154" s="2"/>
    </row>
    <row r="155" spans="3:7" x14ac:dyDescent="0.25">
      <c r="C155" s="2"/>
      <c r="D155" s="2"/>
      <c r="E155" s="2"/>
      <c r="F155" s="2"/>
      <c r="G155" s="2"/>
    </row>
    <row r="156" spans="3:7" x14ac:dyDescent="0.25">
      <c r="C156" s="2"/>
      <c r="D156" s="2"/>
      <c r="E156" s="2"/>
      <c r="F156" s="2"/>
      <c r="G156" s="2"/>
    </row>
    <row r="157" spans="3:7" x14ac:dyDescent="0.25">
      <c r="C157" s="2"/>
      <c r="D157" s="2"/>
      <c r="E157" s="2"/>
      <c r="F157" s="2"/>
      <c r="G157" s="2"/>
    </row>
    <row r="158" spans="3:7" x14ac:dyDescent="0.25">
      <c r="C158" s="2"/>
      <c r="D158" s="2"/>
      <c r="E158" s="2"/>
      <c r="F158" s="2"/>
      <c r="G158" s="2"/>
    </row>
    <row r="159" spans="3:7" x14ac:dyDescent="0.25">
      <c r="C159" s="2"/>
      <c r="D159" s="2"/>
      <c r="E159" s="2"/>
      <c r="F159" s="2"/>
      <c r="G159" s="2"/>
    </row>
    <row r="160" spans="3:7" x14ac:dyDescent="0.25">
      <c r="C160" s="2"/>
      <c r="D160" s="2"/>
      <c r="E160" s="2"/>
      <c r="F160" s="2"/>
      <c r="G160" s="2"/>
    </row>
    <row r="161" spans="3:7" x14ac:dyDescent="0.25">
      <c r="C161" s="2"/>
      <c r="D161" s="2"/>
      <c r="E161" s="2"/>
      <c r="F161" s="2"/>
      <c r="G161" s="2"/>
    </row>
    <row r="162" spans="3:7" x14ac:dyDescent="0.25">
      <c r="C162" s="2"/>
      <c r="D162" s="2"/>
      <c r="E162" s="2"/>
      <c r="F162" s="2"/>
      <c r="G162" s="2"/>
    </row>
    <row r="163" spans="3:7" x14ac:dyDescent="0.25">
      <c r="C163" s="2"/>
      <c r="D163" s="2"/>
      <c r="E163" s="2"/>
      <c r="F163" s="2"/>
      <c r="G163" s="2"/>
    </row>
    <row r="164" spans="3:7" x14ac:dyDescent="0.25">
      <c r="C164" s="2"/>
      <c r="D164" s="2"/>
      <c r="E164" s="2"/>
      <c r="F164" s="2"/>
      <c r="G164" s="2"/>
    </row>
    <row r="165" spans="3:7" x14ac:dyDescent="0.25">
      <c r="C165" s="2"/>
      <c r="D165" s="2"/>
      <c r="E165" s="2"/>
      <c r="F165" s="2"/>
      <c r="G165" s="2"/>
    </row>
    <row r="166" spans="3:7" x14ac:dyDescent="0.25">
      <c r="C166" s="2"/>
      <c r="D166" s="2"/>
      <c r="E166" s="2"/>
      <c r="F166" s="2"/>
      <c r="G166" s="2"/>
    </row>
    <row r="167" spans="3:7" x14ac:dyDescent="0.25">
      <c r="C167" s="2"/>
      <c r="D167" s="2"/>
      <c r="E167" s="2"/>
      <c r="F167" s="2"/>
      <c r="G167" s="2"/>
    </row>
    <row r="168" spans="3:7" x14ac:dyDescent="0.25">
      <c r="C168" s="2"/>
      <c r="D168" s="2"/>
      <c r="E168" s="2"/>
      <c r="F168" s="2"/>
      <c r="G168" s="2"/>
    </row>
    <row r="169" spans="3:7" x14ac:dyDescent="0.25">
      <c r="C169" s="2"/>
      <c r="D169" s="2"/>
      <c r="E169" s="2"/>
      <c r="F169" s="2"/>
      <c r="G169" s="2"/>
    </row>
    <row r="170" spans="3:7" x14ac:dyDescent="0.25">
      <c r="C170" s="2"/>
      <c r="D170" s="2"/>
      <c r="E170" s="2"/>
      <c r="F170" s="2"/>
      <c r="G17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DRVCTRL_Register</vt:lpstr>
      <vt:lpstr>Chopper_Control_Register</vt:lpstr>
      <vt:lpstr> coolStep_Control_Register</vt:lpstr>
      <vt:lpstr>stallGuard2_Control_Register</vt:lpstr>
      <vt:lpstr>Driver_Control_Register</vt:lpstr>
      <vt:lpstr>tuning_spreadCycle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2018-05-02T00:14:45Z</dcterms:modified>
</cp:coreProperties>
</file>